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defaultThemeVersion="166925"/>
  <mc:AlternateContent xmlns:mc="http://schemas.openxmlformats.org/markup-compatibility/2006">
    <mc:Choice Requires="x15">
      <x15ac:absPath xmlns:x15ac="http://schemas.microsoft.com/office/spreadsheetml/2010/11/ac" url="/Users/valeriebeauverd/Desktop/"/>
    </mc:Choice>
  </mc:AlternateContent>
  <xr:revisionPtr revIDLastSave="0" documentId="8_{7C01C4F6-9532-034A-B51E-4CDF4FD13D22}" xr6:coauthVersionLast="47" xr6:coauthVersionMax="47" xr10:uidLastSave="{00000000-0000-0000-0000-000000000000}"/>
  <bookViews>
    <workbookView xWindow="-1560" yWindow="6240" windowWidth="44800" windowHeight="23120" activeTab="11" xr2:uid="{B1D0C5D0-B180-254F-B77E-3690D280ED49}"/>
  </bookViews>
  <sheets>
    <sheet name="Nourrissons" sheetId="11" r:id="rId1"/>
    <sheet name="Trotteurs et maternelles" sheetId="22" r:id="rId2"/>
    <sheet name="1P" sheetId="1" r:id="rId3"/>
    <sheet name="2P à 4P" sheetId="2" r:id="rId4"/>
    <sheet name="5-6P" sheetId="3" r:id="rId5"/>
    <sheet name="7-8P" sheetId="26" r:id="rId6"/>
    <sheet name="9VP à 11VP-VG" sheetId="12" r:id="rId7"/>
    <sheet name="Matu cursus standard et 12e" sheetId="14" r:id="rId8"/>
    <sheet name="Matu individualisée" sheetId="15" r:id="rId9"/>
    <sheet name="Matu à distance inversée" sheetId="24" r:id="rId10"/>
    <sheet name="Rattrapages" sheetId="16" r:id="rId11"/>
    <sheet name="Coaching" sheetId="18" r:id="rId12"/>
    <sheet name="UAPE Externe" sheetId="20" r:id="rId13"/>
    <sheet name="UAPE de vacances" sheetId="21" r:id="rId14"/>
    <sheet name="Rabais fratrie" sheetId="23"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4" l="1"/>
  <c r="E5" i="24"/>
  <c r="F5" i="24" s="1"/>
  <c r="E6" i="24"/>
  <c r="F6" i="24" s="1"/>
  <c r="E7" i="24"/>
  <c r="F7" i="24" s="1"/>
  <c r="E8" i="24"/>
  <c r="F8" i="24" s="1"/>
  <c r="E10" i="24"/>
  <c r="F10" i="24" s="1"/>
  <c r="E11" i="24"/>
  <c r="F11" i="24" s="1"/>
  <c r="E12" i="24"/>
  <c r="E13" i="24"/>
  <c r="E14" i="24"/>
  <c r="E15" i="24"/>
  <c r="F15" i="24" s="1"/>
  <c r="E16" i="24"/>
  <c r="F16" i="24" s="1"/>
  <c r="E3" i="24"/>
  <c r="F3" i="24" s="1"/>
  <c r="H10" i="20"/>
  <c r="H11" i="20" s="1"/>
  <c r="H12" i="20" s="1"/>
  <c r="G10" i="20"/>
  <c r="G11" i="20" s="1"/>
  <c r="G12" i="20" s="1"/>
  <c r="E10" i="20"/>
  <c r="E11" i="20" s="1"/>
  <c r="D10" i="20"/>
  <c r="D11" i="20" s="1"/>
  <c r="D12" i="20" s="1"/>
  <c r="H11" i="1"/>
  <c r="H12" i="1" s="1"/>
  <c r="H13" i="1" s="1"/>
  <c r="G11" i="1"/>
  <c r="E11" i="1"/>
  <c r="E12" i="1" s="1"/>
  <c r="D11" i="1"/>
  <c r="D12" i="1" s="1"/>
  <c r="D13" i="1" s="1"/>
  <c r="E11" i="2"/>
  <c r="E12" i="2" s="1"/>
  <c r="E13" i="2" s="1"/>
  <c r="G11" i="2"/>
  <c r="G12" i="2" s="1"/>
  <c r="G13" i="2" s="1"/>
  <c r="H11" i="2"/>
  <c r="H12" i="2" s="1"/>
  <c r="H13" i="2" s="1"/>
  <c r="I10" i="2"/>
  <c r="D11" i="2"/>
  <c r="D12" i="2" s="1"/>
  <c r="D13" i="2" s="1"/>
  <c r="B15" i="18"/>
  <c r="F15" i="18" s="1"/>
  <c r="B14" i="18"/>
  <c r="F14" i="18" s="1"/>
  <c r="B13" i="18"/>
  <c r="F13" i="18" s="1"/>
  <c r="F12" i="18"/>
  <c r="B6" i="18"/>
  <c r="B5" i="18"/>
  <c r="B4" i="18"/>
  <c r="I7" i="26"/>
  <c r="J7" i="26" s="1"/>
  <c r="I6" i="26"/>
  <c r="J6" i="26" s="1"/>
  <c r="I5" i="26"/>
  <c r="J5" i="26" s="1"/>
  <c r="J4" i="26"/>
  <c r="I4" i="26"/>
  <c r="J3" i="26"/>
  <c r="I7" i="3"/>
  <c r="J7" i="3" s="1"/>
  <c r="D12" i="16"/>
  <c r="F12" i="24"/>
  <c r="F13" i="24"/>
  <c r="F14" i="24"/>
  <c r="J3" i="2"/>
  <c r="J3" i="1"/>
  <c r="D15" i="23"/>
  <c r="D14" i="23"/>
  <c r="D13" i="23"/>
  <c r="D12" i="23"/>
  <c r="D4" i="23"/>
  <c r="D3" i="23"/>
  <c r="E3" i="14"/>
  <c r="B5" i="14" s="1"/>
  <c r="B11" i="22"/>
  <c r="I11" i="22" s="1"/>
  <c r="J11" i="22" s="1"/>
  <c r="B9" i="22"/>
  <c r="I9" i="22" s="1"/>
  <c r="J9" i="22" s="1"/>
  <c r="B7" i="22"/>
  <c r="I7" i="22" s="1"/>
  <c r="J7" i="22" s="1"/>
  <c r="B5" i="22"/>
  <c r="I5" i="22" s="1"/>
  <c r="J5" i="22" s="1"/>
  <c r="I3" i="22"/>
  <c r="J3" i="22" s="1"/>
  <c r="I13" i="11"/>
  <c r="J13" i="11" s="1"/>
  <c r="I11" i="11"/>
  <c r="J11" i="11" s="1"/>
  <c r="I9" i="11"/>
  <c r="J9" i="11" s="1"/>
  <c r="I7" i="11"/>
  <c r="J7" i="11" s="1"/>
  <c r="I5" i="11"/>
  <c r="J5" i="11" s="1"/>
  <c r="I3" i="11"/>
  <c r="J3" i="11" s="1"/>
  <c r="I10" i="20" l="1"/>
  <c r="I11" i="20"/>
  <c r="E12" i="20"/>
  <c r="I12" i="20" s="1"/>
  <c r="I11" i="1"/>
  <c r="J11" i="1" s="1"/>
  <c r="E13" i="1"/>
  <c r="G12" i="1"/>
  <c r="G13" i="1" s="1"/>
  <c r="C17" i="18"/>
  <c r="B17" i="23"/>
  <c r="B18" i="23" s="1"/>
  <c r="B10" i="26"/>
  <c r="E19" i="24"/>
  <c r="C19" i="24"/>
  <c r="F4" i="24"/>
  <c r="F19" i="24" s="1"/>
  <c r="B15" i="22"/>
  <c r="B6" i="23"/>
  <c r="B7" i="23" s="1"/>
  <c r="B16" i="11"/>
  <c r="I13" i="1" l="1"/>
  <c r="J13" i="1" s="1"/>
  <c r="I12" i="1"/>
  <c r="J12" i="1" s="1"/>
  <c r="I2" i="21"/>
  <c r="I3" i="21"/>
  <c r="I4" i="20"/>
  <c r="I5" i="20"/>
  <c r="I6" i="20"/>
  <c r="I7" i="20"/>
  <c r="I8" i="20"/>
  <c r="I9" i="20"/>
  <c r="I13" i="20"/>
  <c r="I14" i="20"/>
  <c r="I15" i="20"/>
  <c r="I25" i="20"/>
  <c r="B28" i="20" s="1"/>
  <c r="B18" i="20" l="1"/>
  <c r="B6" i="21"/>
  <c r="F3" i="18"/>
  <c r="F4" i="18"/>
  <c r="F5" i="18"/>
  <c r="F6" i="18"/>
  <c r="D3" i="16"/>
  <c r="D4" i="16"/>
  <c r="D5" i="16"/>
  <c r="D6" i="16"/>
  <c r="D7" i="16"/>
  <c r="D8" i="16"/>
  <c r="D10" i="16"/>
  <c r="D11" i="16"/>
  <c r="D13" i="16"/>
  <c r="D14" i="16"/>
  <c r="D15" i="16"/>
  <c r="D16" i="16"/>
  <c r="J3" i="12"/>
  <c r="I4" i="12"/>
  <c r="J4" i="12" s="1"/>
  <c r="I5" i="12"/>
  <c r="J5" i="12" s="1"/>
  <c r="I6" i="3"/>
  <c r="J6" i="3" s="1"/>
  <c r="I5" i="3"/>
  <c r="J5" i="3" s="1"/>
  <c r="I4" i="3"/>
  <c r="J4" i="3" s="1"/>
  <c r="J3" i="3"/>
  <c r="I16" i="2"/>
  <c r="J16" i="2" s="1"/>
  <c r="I15" i="2"/>
  <c r="J15" i="2" s="1"/>
  <c r="I14" i="2"/>
  <c r="J14" i="2" s="1"/>
  <c r="I13" i="2"/>
  <c r="J13" i="2" s="1"/>
  <c r="I12" i="2"/>
  <c r="J12" i="2" s="1"/>
  <c r="I11" i="2"/>
  <c r="J11" i="2" s="1"/>
  <c r="J10" i="2"/>
  <c r="I9" i="2"/>
  <c r="J9" i="2" s="1"/>
  <c r="I8" i="2"/>
  <c r="J8" i="2" s="1"/>
  <c r="I7" i="2"/>
  <c r="J7" i="2" s="1"/>
  <c r="I6" i="2"/>
  <c r="J6" i="2" s="1"/>
  <c r="I5" i="2"/>
  <c r="J5" i="2" s="1"/>
  <c r="I4" i="2"/>
  <c r="J4" i="2" s="1"/>
  <c r="J16" i="1"/>
  <c r="I16" i="1"/>
  <c r="J15" i="1"/>
  <c r="I15" i="1"/>
  <c r="J14" i="1"/>
  <c r="I14" i="1"/>
  <c r="J10" i="1"/>
  <c r="I10" i="1"/>
  <c r="J9" i="1"/>
  <c r="I9" i="1"/>
  <c r="J8" i="1"/>
  <c r="I8" i="1"/>
  <c r="I7" i="1"/>
  <c r="J7" i="1" s="1"/>
  <c r="I6" i="1"/>
  <c r="J6" i="1" s="1"/>
  <c r="I5" i="1"/>
  <c r="J5" i="1" s="1"/>
  <c r="I4" i="1"/>
  <c r="J4" i="1" s="1"/>
  <c r="C8" i="18" l="1"/>
  <c r="B10" i="3"/>
  <c r="B20" i="16"/>
  <c r="B8" i="12"/>
  <c r="B18" i="2"/>
  <c r="B18" i="1"/>
</calcChain>
</file>

<file path=xl/sharedStrings.xml><?xml version="1.0" encoding="utf-8"?>
<sst xmlns="http://schemas.openxmlformats.org/spreadsheetml/2006/main" count="382" uniqueCount="157">
  <si>
    <t>Lundi</t>
  </si>
  <si>
    <t>Petit-déjeuner</t>
  </si>
  <si>
    <t>Ecole obligatoire</t>
  </si>
  <si>
    <t>Ecole obligatoire du matin</t>
  </si>
  <si>
    <t>2P à 4P</t>
  </si>
  <si>
    <t>Cursus accéléré</t>
  </si>
  <si>
    <t>Coaching inclus</t>
  </si>
  <si>
    <t>P1 Physique</t>
  </si>
  <si>
    <t>P1 Chimie</t>
  </si>
  <si>
    <t>Garderie</t>
  </si>
  <si>
    <t>Dépannage + 15%</t>
  </si>
  <si>
    <t>Adapation -20% sur les 2 premières semaines</t>
  </si>
  <si>
    <t>Total mensuel</t>
  </si>
  <si>
    <t>Mardi</t>
  </si>
  <si>
    <t>Mercredi</t>
  </si>
  <si>
    <t>Jeudi</t>
  </si>
  <si>
    <t>Vendredi</t>
  </si>
  <si>
    <t>Cursus sportif ou artistique</t>
  </si>
  <si>
    <t>Maturité individualisée</t>
  </si>
  <si>
    <t>Maturité standard</t>
  </si>
  <si>
    <t>5P et 6P</t>
  </si>
  <si>
    <t>Garde 17h30-18h15</t>
  </si>
  <si>
    <t>Mensuel</t>
  </si>
  <si>
    <t>UAPE 15h45 à 16h00</t>
  </si>
  <si>
    <t>UAPE 16h00 à 16h15</t>
  </si>
  <si>
    <t>UAPE 16h15 à 16h30</t>
  </si>
  <si>
    <t>UAPE 16h30 à 16h45</t>
  </si>
  <si>
    <t>UAPE 16h45 à 17h00</t>
  </si>
  <si>
    <t>UAPE 17h00 à 17h15</t>
  </si>
  <si>
    <t>UAPE 17h15 à 17h30</t>
  </si>
  <si>
    <t>UAPE 17h30 à 17h45</t>
  </si>
  <si>
    <t>UAPE 17h45 à 18h00</t>
  </si>
  <si>
    <t>UAPE 18h00 à 18h15</t>
  </si>
  <si>
    <t>Total mensuel moyen</t>
  </si>
  <si>
    <t>Tarif</t>
  </si>
  <si>
    <t>Frais d'inscription annuels de CHF 800.- en sus</t>
  </si>
  <si>
    <t>P1 Biologie</t>
  </si>
  <si>
    <t>P1 Histoire</t>
  </si>
  <si>
    <t>P1 Géographie</t>
  </si>
  <si>
    <t>P1 Arts visuels / Musique</t>
  </si>
  <si>
    <t>P2 Français</t>
  </si>
  <si>
    <t>P2 Allemand / Italien</t>
  </si>
  <si>
    <t>P2 Mathématiques</t>
  </si>
  <si>
    <t>P2 Option Spécifique</t>
  </si>
  <si>
    <t>P2 Option Complémentaire</t>
  </si>
  <si>
    <t>P2 Travail de Maturité</t>
  </si>
  <si>
    <t>Tarif mensuel par branche</t>
  </si>
  <si>
    <t>Prière d'insérer le chiffre "1" dans les cases désirées.</t>
  </si>
  <si>
    <t>Tarif mensuel</t>
  </si>
  <si>
    <r>
      <t xml:space="preserve">Tarif mensuel 
</t>
    </r>
    <r>
      <rPr>
        <b/>
        <sz val="10"/>
        <color theme="1"/>
        <rFont val="Calibri (Corps)"/>
      </rPr>
      <t>(12 mois/année)</t>
    </r>
  </si>
  <si>
    <t>12 mois/année</t>
  </si>
  <si>
    <t>10 mois/année</t>
  </si>
  <si>
    <t>mens</t>
  </si>
  <si>
    <t>Ecole à plein temps</t>
  </si>
  <si>
    <t>SVP, sélectionner une seule option au maximum</t>
  </si>
  <si>
    <t>par repas</t>
  </si>
  <si>
    <t>par atelier</t>
  </si>
  <si>
    <t>Repas de midi (facultatif)</t>
  </si>
  <si>
    <t>Atelier 16h30-17h30 (facultatif)</t>
  </si>
  <si>
    <t>par petit-déjeuner</t>
  </si>
  <si>
    <t>forfait</t>
  </si>
  <si>
    <t>1P</t>
  </si>
  <si>
    <t>Petit-déjeuner (facultatif)</t>
  </si>
  <si>
    <t>par jour</t>
  </si>
  <si>
    <t>Demi-journée après-midi</t>
  </si>
  <si>
    <t>Frais d'inscription uniques de CHF 400.- en sus</t>
  </si>
  <si>
    <t>UAPE Bloc de l'après-midi (13h00 à 15h45)</t>
  </si>
  <si>
    <t>SVP, sélectionner une seule option par jour au maximum</t>
  </si>
  <si>
    <t>UAPE du mercredi (13h00 à 15h45)</t>
  </si>
  <si>
    <t>Cette feuille de calcul est mise à disposition à titre indicatif. Les tarifs définitifs sont calculés par nos soins au moment de l'inscription.
Tarifs sous réserve de modifications.</t>
  </si>
  <si>
    <t>Frais d'inscription semestriels de CHF 400.- en sus</t>
  </si>
  <si>
    <t>Repas de midi</t>
  </si>
  <si>
    <t>Cursus Rattrapages</t>
  </si>
  <si>
    <t>hebdomadaire</t>
  </si>
  <si>
    <t>mensuel moyen</t>
  </si>
  <si>
    <t>Mensuel moyen</t>
  </si>
  <si>
    <t>Frais d'inscription uniques de CHF 800.- en sus</t>
  </si>
  <si>
    <t>Hebdomadaire</t>
  </si>
  <si>
    <r>
      <t xml:space="preserve">Total mensuel réparti 10 mois/année </t>
    </r>
    <r>
      <rPr>
        <b/>
        <sz val="10"/>
        <color theme="1"/>
        <rFont val="Calibri (Corps)"/>
      </rPr>
      <t>(septembre à juin)</t>
    </r>
  </si>
  <si>
    <t>Total pour 1 semaine de vacances</t>
  </si>
  <si>
    <t>inclus</t>
  </si>
  <si>
    <t>Repas de midi et collations</t>
  </si>
  <si>
    <t>/jour</t>
  </si>
  <si>
    <t>Journée complète avec activité prévue hors de l'école</t>
  </si>
  <si>
    <t>Journée complète</t>
  </si>
  <si>
    <t>UAPE de Vacances
pour tous les élèves EXTERNES</t>
  </si>
  <si>
    <t>UAPE de Vacances
pour tous les élèves INTERNES</t>
  </si>
  <si>
    <r>
      <t xml:space="preserve">Coaching inclus 
</t>
    </r>
    <r>
      <rPr>
        <sz val="9"/>
        <color theme="1"/>
        <rFont val="Calibri (Corps)"/>
      </rPr>
      <t>(1 séance par semaine)</t>
    </r>
  </si>
  <si>
    <t>L'UAPE de vacances est ouverte durant les vacances d'octobre, de février, d'avril et une partie des vacances d'été, selon le calendrier de l'Etat de Vaud.</t>
  </si>
  <si>
    <t>Total hebdomadaire</t>
  </si>
  <si>
    <t>Goûter</t>
  </si>
  <si>
    <t>Trajet école-UAPE Sofia</t>
  </si>
  <si>
    <t>UAPE pour les élèves externes</t>
  </si>
  <si>
    <t>Journée entière</t>
  </si>
  <si>
    <t>Repas de midi (purée) facultatif</t>
  </si>
  <si>
    <t>Demi-journée matin</t>
  </si>
  <si>
    <t>Demi-journée matin et sieste</t>
  </si>
  <si>
    <t>Demi-journée après-midi et sieste</t>
  </si>
  <si>
    <t>Calcul du rabais fratrie* pour 2 enfants</t>
  </si>
  <si>
    <t>Rabais</t>
  </si>
  <si>
    <t>Prix réduit</t>
  </si>
  <si>
    <t>Montant mensuel le plus élevé</t>
  </si>
  <si>
    <t>Montant mensuel le moins élevé</t>
  </si>
  <si>
    <t>Calcul du rabais fratrie* pour 3 enfants et plus</t>
  </si>
  <si>
    <t>2e montant mensuel le plus élevé</t>
  </si>
  <si>
    <t>3e montant</t>
  </si>
  <si>
    <t>4e montant</t>
  </si>
  <si>
    <t>*Le rabais fratrie s'applique uniquement sur la prise en charge en garderie, la scolarité et le coaching. Il n'est pas applicable sur l'UAPE, les dépannages, les repas, les ateliers, les heures privées et autres prestations individuelles.</t>
  </si>
  <si>
    <t>Cette feuille de calcul est mise à disposition à titre indicatif et non contractuel. Les tarifs définitifs sont calculés par nos soins au moment de l'inscription. Tarifs sous réserve de modifications.</t>
  </si>
  <si>
    <t>Cursus Maturité à distance</t>
  </si>
  <si>
    <t>Matières souhaitées</t>
  </si>
  <si>
    <t>P2 Anglais</t>
  </si>
  <si>
    <t>P1 Physique : 1 période privée/semaine</t>
  </si>
  <si>
    <t>P1 Chimie : 1 période privée/semaine</t>
  </si>
  <si>
    <t>P1 Biologie : 1 période privée/semaine</t>
  </si>
  <si>
    <t>P1 Histoire : 1 période privée/semaine</t>
  </si>
  <si>
    <t>P1 Géographie : 1 période privée/semaine</t>
  </si>
  <si>
    <t>P1 Arts visuels / Musique : 1 période privée/semaine</t>
  </si>
  <si>
    <t>P2 Français : 1 période privée/semaine</t>
  </si>
  <si>
    <t>P2 Allemand / Italien : 1 période privée/semaine</t>
  </si>
  <si>
    <t>P2 Anglais : 1 période privée/semaine</t>
  </si>
  <si>
    <t>P2 Mathématiques : 1 période privée/semaine</t>
  </si>
  <si>
    <t>P2 Option Spécifique : 1 période privée/semaine</t>
  </si>
  <si>
    <t>P2 Option Complémentaire : 1 période privée/semaine</t>
  </si>
  <si>
    <t>arrivée entre 7h15 et 9h00 / départ entre 16h30 et 18h15</t>
  </si>
  <si>
    <t>arrivée entre 7h15 et 9h00 / départ entre 11h45 et 12h00</t>
  </si>
  <si>
    <t>arrivée entre 7h15 et 9h00 / départ entre 14h00 et 14h30</t>
  </si>
  <si>
    <t>arrivée entre 14h00 et 14h30 / départ entre 16h30 et 18h15</t>
  </si>
  <si>
    <t>arrivée entre 10h45 et 11h00 / départ entre 16h30 et 18h15</t>
  </si>
  <si>
    <r>
      <t xml:space="preserve">P2 Travail de Maturité : 1 période privée tous les 15 jours 
</t>
    </r>
    <r>
      <rPr>
        <sz val="10"/>
        <color theme="1"/>
        <rFont val="Calibri (Corps)"/>
      </rPr>
      <t>(y.c. supplément pour les relectures et corrections hors cours)</t>
    </r>
  </si>
  <si>
    <t>9VP à 11VP/VG</t>
  </si>
  <si>
    <t>par session</t>
  </si>
  <si>
    <r>
      <t xml:space="preserve">Activité du mercredi après-midi </t>
    </r>
    <r>
      <rPr>
        <sz val="10"/>
        <color theme="1"/>
        <rFont val="Calibri (Corps)"/>
      </rPr>
      <t>(goûter compris)</t>
    </r>
  </si>
  <si>
    <r>
      <t xml:space="preserve">Atelier/aide aux devoirs </t>
    </r>
    <r>
      <rPr>
        <sz val="10"/>
        <color theme="1"/>
        <rFont val="Calibri (Corps)"/>
      </rPr>
      <t>(goûter compris)</t>
    </r>
  </si>
  <si>
    <t>offerte, sur inscription</t>
  </si>
  <si>
    <t>7P et 8P</t>
  </si>
  <si>
    <t>Coaching facultatif (voir onglet "Coaching")</t>
  </si>
  <si>
    <t>Rabais mensuel :</t>
  </si>
  <si>
    <t>1h par semaine</t>
  </si>
  <si>
    <t>2h par semaine</t>
  </si>
  <si>
    <t>4h par semaine</t>
  </si>
  <si>
    <t>3h par semaine</t>
  </si>
  <si>
    <t>Cours privé (1 élève) : 90 CHF / 60 min. ;  160 CHF / 120 min.</t>
  </si>
  <si>
    <t>Cours semi-privé (2 élèves) : 65 CHF / 60 min. ;  120 CHF / 120 min.</t>
  </si>
  <si>
    <r>
      <t xml:space="preserve">Heures privées ou semi-privées
</t>
    </r>
    <r>
      <rPr>
        <sz val="12"/>
        <color theme="1"/>
        <rFont val="Calibri"/>
        <family val="2"/>
        <scheme val="minor"/>
      </rPr>
      <t>(Facturation en fin de mois selon décompte du nombre de cours donnés)</t>
    </r>
  </si>
  <si>
    <t>Cours semi-privé (3 élèves) : 50 CHF / 60 min. ;  90 CHF / 120 min.</t>
  </si>
  <si>
    <t>par élève</t>
  </si>
  <si>
    <r>
      <t xml:space="preserve">CHF 3.- par tranche de 15 minutes
</t>
    </r>
    <r>
      <rPr>
        <i/>
        <sz val="9"/>
        <color theme="1"/>
        <rFont val="Calibri (Corps)"/>
      </rPr>
      <t>(lu-ma-je-ve : bloc atelier de 16h30 à 17h30)</t>
    </r>
  </si>
  <si>
    <r>
      <t xml:space="preserve">CHF 5.- par tranche de 15 minutes
</t>
    </r>
    <r>
      <rPr>
        <sz val="9"/>
        <color theme="1"/>
        <rFont val="Calibri (Corps)"/>
      </rPr>
      <t>(lu-ma-je-ve : bloc atelier de 16h30 à 17h30)</t>
    </r>
  </si>
  <si>
    <t>Tarif 
45 min</t>
  </si>
  <si>
    <t>Support de cours</t>
  </si>
  <si>
    <t>Le paiement se fait uniquement sur 12 mois</t>
  </si>
  <si>
    <t xml:space="preserve">Coaching/devoirs accompagnés 
5P à 11e année 
</t>
  </si>
  <si>
    <t xml:space="preserve">Coaching/devoirs accompagnés 
classes postobligatoires 
</t>
  </si>
  <si>
    <t>Total mensuel (12 mois/année)</t>
  </si>
  <si>
    <t>Total mensuel moyen (12 mois/année)</t>
  </si>
  <si>
    <r>
      <t xml:space="preserve">Total mensuel </t>
    </r>
    <r>
      <rPr>
        <b/>
        <sz val="9"/>
        <color theme="1"/>
        <rFont val="Calibri (Corps)"/>
      </rPr>
      <t>(hors frais d'inscription) (12 mois/année)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</si>
</sst>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CHF&quot;"/>
    <numFmt numFmtId="165" formatCode="#,##0\ &quot;CHF&quot;"/>
    <numFmt numFmtId="166" formatCode="#,##0\ _C_H_F"/>
    <numFmt numFmtId="167" formatCode="#,##0.0\ &quot;CHF&quot;"/>
  </numFmts>
  <fonts count="14" x14ac:knownFonts="1">
    <font>
      <sz val="12"/>
      <color theme="1"/>
      <name val="Calibri"/>
      <family val="2"/>
      <scheme val="minor"/>
    </font>
    <font>
      <b/>
      <sz val="12"/>
      <color theme="1"/>
      <name val="Calibri"/>
      <family val="2"/>
      <scheme val="minor"/>
    </font>
    <font>
      <i/>
      <sz val="12"/>
      <color theme="1"/>
      <name val="Calibri"/>
      <family val="2"/>
      <scheme val="minor"/>
    </font>
    <font>
      <b/>
      <sz val="10"/>
      <color theme="1"/>
      <name val="Calibri (Corps)"/>
    </font>
    <font>
      <sz val="10"/>
      <color theme="1"/>
      <name val="Calibri"/>
      <family val="2"/>
      <scheme val="minor"/>
    </font>
    <font>
      <i/>
      <sz val="10"/>
      <color theme="1"/>
      <name val="Calibri"/>
      <family val="2"/>
      <scheme val="minor"/>
    </font>
    <font>
      <i/>
      <sz val="9"/>
      <color theme="1"/>
      <name val="Calibri"/>
      <family val="2"/>
      <scheme val="minor"/>
    </font>
    <font>
      <i/>
      <sz val="8"/>
      <color theme="1"/>
      <name val="Calibri"/>
      <family val="2"/>
      <scheme val="minor"/>
    </font>
    <font>
      <sz val="9"/>
      <color theme="1"/>
      <name val="Calibri (Corps)"/>
    </font>
    <font>
      <i/>
      <sz val="12"/>
      <name val="Calibri"/>
      <family val="2"/>
      <scheme val="minor"/>
    </font>
    <font>
      <b/>
      <sz val="9"/>
      <color theme="1"/>
      <name val="Calibri (Corps)"/>
    </font>
    <font>
      <sz val="10"/>
      <color theme="1"/>
      <name val="Calibri (Corps)"/>
    </font>
    <font>
      <sz val="11"/>
      <color theme="1"/>
      <name val="Calibri"/>
      <family val="2"/>
      <scheme val="minor"/>
    </font>
    <font>
      <i/>
      <sz val="9"/>
      <color theme="1"/>
      <name val="Calibri (Corps)"/>
    </font>
  </fonts>
  <fills count="11">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9CCAD"/>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36">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165" fontId="0" fillId="0" borderId="0" xfId="0" applyNumberFormat="1"/>
    <xf numFmtId="0" fontId="0" fillId="3" borderId="0" xfId="0" applyFill="1"/>
    <xf numFmtId="165" fontId="0" fillId="3" borderId="0" xfId="0" applyNumberFormat="1" applyFill="1"/>
    <xf numFmtId="0" fontId="1" fillId="0" borderId="0" xfId="0" applyFont="1"/>
    <xf numFmtId="165" fontId="0" fillId="3" borderId="0" xfId="0" applyNumberFormat="1" applyFill="1" applyAlignment="1">
      <alignment horizontal="center"/>
    </xf>
    <xf numFmtId="165" fontId="0" fillId="0" borderId="0" xfId="0" applyNumberFormat="1" applyAlignment="1">
      <alignment horizontal="center"/>
    </xf>
    <xf numFmtId="0" fontId="1" fillId="4" borderId="3" xfId="0" applyFont="1" applyFill="1" applyBorder="1"/>
    <xf numFmtId="165" fontId="1" fillId="4" borderId="4" xfId="0" applyNumberFormat="1" applyFont="1" applyFill="1" applyBorder="1" applyAlignment="1">
      <alignment horizontal="center"/>
    </xf>
    <xf numFmtId="16" fontId="1" fillId="4" borderId="3" xfId="0" applyNumberFormat="1" applyFont="1" applyFill="1" applyBorder="1" applyAlignment="1">
      <alignment vertical="center"/>
    </xf>
    <xf numFmtId="0" fontId="1" fillId="4" borderId="2" xfId="0" applyFont="1" applyFill="1" applyBorder="1" applyAlignment="1">
      <alignment horizontal="center" vertical="center" wrapText="1"/>
    </xf>
    <xf numFmtId="16" fontId="1" fillId="4" borderId="3" xfId="0" applyNumberFormat="1" applyFont="1" applyFill="1" applyBorder="1" applyAlignment="1">
      <alignment horizontal="center" vertical="center"/>
    </xf>
    <xf numFmtId="16" fontId="1" fillId="4" borderId="2" xfId="0" applyNumberFormat="1" applyFont="1" applyFill="1" applyBorder="1" applyAlignment="1">
      <alignment horizontal="center" vertical="center"/>
    </xf>
    <xf numFmtId="16" fontId="1" fillId="4" borderId="3" xfId="0" applyNumberFormat="1" applyFont="1" applyFill="1" applyBorder="1" applyAlignment="1">
      <alignment horizontal="left" vertical="center"/>
    </xf>
    <xf numFmtId="165" fontId="0" fillId="3" borderId="0" xfId="0" applyNumberFormat="1" applyFill="1" applyAlignment="1">
      <alignment horizontal="right"/>
    </xf>
    <xf numFmtId="0" fontId="4" fillId="3" borderId="0" xfId="0" applyFont="1" applyFill="1"/>
    <xf numFmtId="0" fontId="0" fillId="5" borderId="0" xfId="0" applyFill="1"/>
    <xf numFmtId="165" fontId="0" fillId="5" borderId="0" xfId="0" applyNumberFormat="1" applyFill="1" applyAlignment="1">
      <alignment horizontal="right"/>
    </xf>
    <xf numFmtId="165" fontId="0" fillId="5" borderId="0" xfId="0" applyNumberFormat="1" applyFill="1"/>
    <xf numFmtId="0" fontId="0" fillId="3" borderId="0" xfId="0" applyFill="1" applyAlignment="1">
      <alignment horizontal="center"/>
    </xf>
    <xf numFmtId="0" fontId="1" fillId="4" borderId="5" xfId="0" applyFont="1" applyFill="1" applyBorder="1" applyAlignment="1">
      <alignment horizontal="center" vertical="center" wrapText="1"/>
    </xf>
    <xf numFmtId="0" fontId="4" fillId="5" borderId="0" xfId="0" applyFont="1" applyFill="1"/>
    <xf numFmtId="0" fontId="0" fillId="7" borderId="0" xfId="0" applyFill="1"/>
    <xf numFmtId="164" fontId="0" fillId="3" borderId="0" xfId="0" applyNumberFormat="1" applyFill="1"/>
    <xf numFmtId="164" fontId="0" fillId="5" borderId="0" xfId="0" applyNumberFormat="1" applyFill="1"/>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16" fontId="1" fillId="4" borderId="9" xfId="0" applyNumberFormat="1" applyFont="1" applyFill="1" applyBorder="1" applyAlignment="1">
      <alignment horizontal="center" vertical="center"/>
    </xf>
    <xf numFmtId="0" fontId="7" fillId="7" borderId="0" xfId="0" applyFont="1" applyFill="1" applyAlignment="1">
      <alignment vertical="top"/>
    </xf>
    <xf numFmtId="0" fontId="2" fillId="0" borderId="0" xfId="0" applyFont="1"/>
    <xf numFmtId="0" fontId="0" fillId="3" borderId="0" xfId="0" applyFill="1" applyAlignment="1">
      <alignment wrapText="1"/>
    </xf>
    <xf numFmtId="0" fontId="0" fillId="5" borderId="0" xfId="0" applyFill="1" applyAlignment="1">
      <alignment horizontal="center"/>
    </xf>
    <xf numFmtId="0" fontId="4" fillId="5" borderId="0" xfId="0" applyFont="1" applyFill="1" applyAlignment="1">
      <alignment horizontal="left"/>
    </xf>
    <xf numFmtId="0" fontId="4" fillId="3" borderId="0" xfId="0" applyFont="1" applyFill="1" applyAlignment="1">
      <alignment horizontal="left"/>
    </xf>
    <xf numFmtId="0" fontId="5" fillId="0" borderId="0" xfId="0" applyFont="1" applyAlignment="1">
      <alignment vertical="center" wrapText="1"/>
    </xf>
    <xf numFmtId="0" fontId="0" fillId="2" borderId="1" xfId="0" applyFill="1" applyBorder="1" applyAlignment="1" applyProtection="1">
      <alignment horizontal="center"/>
      <protection locked="0"/>
    </xf>
    <xf numFmtId="0" fontId="0" fillId="3" borderId="0" xfId="0" applyFill="1" applyAlignment="1">
      <alignment horizontal="center" vertical="center"/>
    </xf>
    <xf numFmtId="166" fontId="1" fillId="0" borderId="0" xfId="0" applyNumberFormat="1" applyFont="1"/>
    <xf numFmtId="166" fontId="0" fillId="0" borderId="0" xfId="0" applyNumberFormat="1"/>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65" fontId="1" fillId="0" borderId="0" xfId="0" applyNumberFormat="1" applyFont="1"/>
    <xf numFmtId="165" fontId="1" fillId="8" borderId="2" xfId="0" applyNumberFormat="1" applyFont="1" applyFill="1" applyBorder="1" applyAlignment="1">
      <alignment horizontal="center" vertical="center" wrapText="1"/>
    </xf>
    <xf numFmtId="166" fontId="1" fillId="8" borderId="7" xfId="0" applyNumberFormat="1" applyFont="1" applyFill="1" applyBorder="1" applyAlignment="1">
      <alignment horizontal="center" vertical="center" wrapText="1"/>
    </xf>
    <xf numFmtId="165" fontId="0" fillId="8" borderId="1" xfId="0" applyNumberFormat="1" applyFill="1" applyBorder="1"/>
    <xf numFmtId="167" fontId="0" fillId="8" borderId="1" xfId="0" applyNumberFormat="1" applyFill="1" applyBorder="1"/>
    <xf numFmtId="0" fontId="0" fillId="2" borderId="16" xfId="0" applyFill="1" applyBorder="1" applyAlignment="1" applyProtection="1">
      <alignment horizontal="center"/>
      <protection locked="0"/>
    </xf>
    <xf numFmtId="165" fontId="0" fillId="0" borderId="1" xfId="0" applyNumberFormat="1" applyBorder="1"/>
    <xf numFmtId="165" fontId="0" fillId="3" borderId="13" xfId="0" applyNumberFormat="1" applyFill="1" applyBorder="1"/>
    <xf numFmtId="166" fontId="1" fillId="8" borderId="2" xfId="0" applyNumberFormat="1" applyFont="1" applyFill="1" applyBorder="1" applyAlignment="1">
      <alignment horizontal="center" vertical="center" wrapText="1"/>
    </xf>
    <xf numFmtId="0" fontId="6" fillId="0" borderId="0" xfId="0" applyFont="1" applyAlignment="1">
      <alignment vertical="center" wrapText="1"/>
    </xf>
    <xf numFmtId="165" fontId="0" fillId="3" borderId="1" xfId="0" applyNumberFormat="1" applyFill="1" applyBorder="1"/>
    <xf numFmtId="16" fontId="2" fillId="0" borderId="0" xfId="0" applyNumberFormat="1"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167" fontId="0" fillId="0" borderId="13" xfId="0" applyNumberFormat="1" applyBorder="1"/>
    <xf numFmtId="167" fontId="0" fillId="3" borderId="1" xfId="0" applyNumberFormat="1" applyFill="1" applyBorder="1"/>
    <xf numFmtId="0" fontId="1" fillId="8" borderId="4" xfId="0" applyFont="1" applyFill="1" applyBorder="1" applyAlignment="1">
      <alignment horizontal="center" vertical="center"/>
    </xf>
    <xf numFmtId="0" fontId="1" fillId="8" borderId="3" xfId="0" applyFont="1" applyFill="1" applyBorder="1" applyAlignment="1">
      <alignment horizontal="center" vertical="center"/>
    </xf>
    <xf numFmtId="0" fontId="0" fillId="6" borderId="0" xfId="0" applyFill="1" applyAlignment="1">
      <alignment horizontal="center" vertical="center"/>
    </xf>
    <xf numFmtId="165" fontId="0" fillId="3" borderId="0" xfId="0" applyNumberFormat="1" applyFill="1" applyAlignment="1">
      <alignment horizontal="center" vertical="center"/>
    </xf>
    <xf numFmtId="16" fontId="1" fillId="4" borderId="3" xfId="0" applyNumberFormat="1" applyFont="1" applyFill="1" applyBorder="1" applyAlignment="1">
      <alignment horizontal="center" vertical="center" wrapText="1"/>
    </xf>
    <xf numFmtId="0" fontId="5" fillId="0" borderId="0" xfId="0" applyFont="1"/>
    <xf numFmtId="16" fontId="1" fillId="4" borderId="10" xfId="0" applyNumberFormat="1" applyFont="1" applyFill="1" applyBorder="1" applyAlignment="1">
      <alignment horizontal="center" vertical="center"/>
    </xf>
    <xf numFmtId="167" fontId="0" fillId="8" borderId="13" xfId="0" applyNumberFormat="1" applyFill="1" applyBorder="1"/>
    <xf numFmtId="164" fontId="0" fillId="7" borderId="0" xfId="0" applyNumberFormat="1" applyFill="1" applyAlignment="1">
      <alignment horizontal="center"/>
    </xf>
    <xf numFmtId="0" fontId="4" fillId="7" borderId="0" xfId="0" applyFont="1" applyFill="1"/>
    <xf numFmtId="0" fontId="0" fillId="7" borderId="0" xfId="0" applyFill="1" applyAlignment="1">
      <alignment horizontal="center"/>
    </xf>
    <xf numFmtId="167" fontId="0" fillId="7" borderId="0" xfId="0" applyNumberFormat="1" applyFill="1"/>
    <xf numFmtId="164" fontId="0" fillId="7" borderId="0" xfId="0" applyNumberFormat="1" applyFill="1" applyAlignment="1">
      <alignment horizontal="right" vertical="top"/>
    </xf>
    <xf numFmtId="0" fontId="0" fillId="7" borderId="0" xfId="0" applyFill="1" applyAlignment="1">
      <alignment horizontal="left" vertical="top"/>
    </xf>
    <xf numFmtId="165" fontId="0" fillId="8" borderId="0" xfId="0" applyNumberFormat="1" applyFill="1" applyAlignment="1">
      <alignment horizontal="center" vertical="center"/>
    </xf>
    <xf numFmtId="0" fontId="5" fillId="0" borderId="0" xfId="0" applyFont="1" applyAlignment="1">
      <alignment horizontal="center" vertical="center" wrapText="1"/>
    </xf>
    <xf numFmtId="0" fontId="0" fillId="7" borderId="0" xfId="0" applyFill="1" applyAlignment="1" applyProtection="1">
      <alignment horizontal="center"/>
      <protection locked="0"/>
    </xf>
    <xf numFmtId="167" fontId="0" fillId="8" borderId="0" xfId="0" applyNumberFormat="1" applyFill="1" applyAlignment="1">
      <alignment horizontal="center" vertical="center"/>
    </xf>
    <xf numFmtId="0" fontId="1" fillId="4" borderId="0" xfId="0" applyFont="1" applyFill="1"/>
    <xf numFmtId="165" fontId="1" fillId="4" borderId="0" xfId="0" applyNumberFormat="1" applyFont="1" applyFill="1" applyAlignment="1">
      <alignment horizontal="center"/>
    </xf>
    <xf numFmtId="164" fontId="0" fillId="2" borderId="13" xfId="0" applyNumberFormat="1"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164" fontId="1" fillId="4" borderId="2" xfId="0" applyNumberFormat="1" applyFont="1" applyFill="1" applyBorder="1"/>
    <xf numFmtId="0" fontId="5" fillId="0" borderId="0" xfId="0" applyFont="1" applyAlignment="1">
      <alignment horizontal="right"/>
    </xf>
    <xf numFmtId="164" fontId="5" fillId="0" borderId="0" xfId="0" applyNumberFormat="1" applyFont="1"/>
    <xf numFmtId="0" fontId="4" fillId="0" borderId="0" xfId="0" applyFont="1"/>
    <xf numFmtId="9" fontId="0" fillId="3" borderId="1" xfId="0" applyNumberFormat="1" applyFill="1" applyBorder="1"/>
    <xf numFmtId="164" fontId="1" fillId="3" borderId="1" xfId="0" applyNumberFormat="1" applyFont="1" applyFill="1" applyBorder="1"/>
    <xf numFmtId="164" fontId="5" fillId="0" borderId="0" xfId="0" applyNumberFormat="1" applyFont="1" applyAlignment="1">
      <alignment horizontal="center"/>
    </xf>
    <xf numFmtId="16" fontId="1" fillId="9" borderId="3" xfId="0" applyNumberFormat="1" applyFont="1" applyFill="1" applyBorder="1" applyAlignment="1">
      <alignment horizontal="center" vertical="center" wrapText="1"/>
    </xf>
    <xf numFmtId="0" fontId="0" fillId="3" borderId="0" xfId="0" applyFill="1" applyAlignment="1">
      <alignment vertical="top" wrapText="1"/>
    </xf>
    <xf numFmtId="0" fontId="0" fillId="10" borderId="1" xfId="0" applyFill="1" applyBorder="1" applyAlignment="1">
      <alignment horizontal="center"/>
    </xf>
    <xf numFmtId="165" fontId="1" fillId="4" borderId="2" xfId="0" applyNumberFormat="1" applyFont="1" applyFill="1" applyBorder="1" applyAlignment="1">
      <alignment horizontal="center" vertical="center"/>
    </xf>
    <xf numFmtId="0" fontId="2" fillId="2" borderId="1" xfId="0" applyFont="1" applyFill="1" applyBorder="1" applyAlignment="1">
      <alignment horizontal="center"/>
    </xf>
    <xf numFmtId="0" fontId="0" fillId="5" borderId="0" xfId="0" applyFill="1" applyAlignment="1">
      <alignment horizontal="center" vertical="center"/>
    </xf>
    <xf numFmtId="0" fontId="0" fillId="3" borderId="6" xfId="0" applyFill="1" applyBorder="1" applyAlignment="1">
      <alignment horizontal="center" vertical="center"/>
    </xf>
    <xf numFmtId="0" fontId="0" fillId="3" borderId="20" xfId="0" applyFill="1" applyBorder="1" applyAlignment="1">
      <alignment horizontal="center" vertical="center"/>
    </xf>
    <xf numFmtId="0" fontId="0" fillId="3" borderId="13" xfId="0" applyFill="1" applyBorder="1" applyAlignment="1">
      <alignment horizontal="center" vertical="center"/>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5" borderId="0" xfId="0" applyFont="1" applyFill="1" applyAlignment="1">
      <alignment horizontal="center" vertical="center" wrapText="1"/>
    </xf>
    <xf numFmtId="164" fontId="0" fillId="7" borderId="8" xfId="0" applyNumberFormat="1" applyFill="1" applyBorder="1" applyAlignment="1">
      <alignment horizontal="right" vertical="top"/>
    </xf>
    <xf numFmtId="164" fontId="0" fillId="7" borderId="0" xfId="0" applyNumberFormat="1" applyFill="1" applyAlignment="1">
      <alignment horizontal="right" vertical="top"/>
    </xf>
    <xf numFmtId="0" fontId="0" fillId="7" borderId="11" xfId="0" applyFill="1" applyBorder="1" applyAlignment="1">
      <alignment horizontal="left" vertical="top"/>
    </xf>
    <xf numFmtId="0" fontId="0" fillId="7" borderId="12" xfId="0" applyFill="1" applyBorder="1" applyAlignment="1">
      <alignment horizontal="left" vertical="top"/>
    </xf>
    <xf numFmtId="0" fontId="0" fillId="7" borderId="0" xfId="0" applyFill="1" applyAlignment="1">
      <alignment horizontal="left" vertical="top"/>
    </xf>
    <xf numFmtId="0" fontId="0" fillId="2" borderId="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16" fontId="9" fillId="0" borderId="14" xfId="0" applyNumberFormat="1" applyFont="1" applyBorder="1" applyAlignment="1">
      <alignment horizontal="center" vertical="center"/>
    </xf>
    <xf numFmtId="0" fontId="5" fillId="0" borderId="0" xfId="0" applyFont="1" applyAlignment="1">
      <alignment horizontal="left" vertical="center" wrapText="1"/>
    </xf>
    <xf numFmtId="0" fontId="0" fillId="2" borderId="1" xfId="0" applyFill="1" applyBorder="1" applyAlignment="1" applyProtection="1">
      <alignment horizontal="center" vertical="center"/>
      <protection locked="0"/>
    </xf>
    <xf numFmtId="167" fontId="0" fillId="8" borderId="15" xfId="0" applyNumberFormat="1" applyFill="1" applyBorder="1" applyAlignment="1">
      <alignment horizontal="center" vertical="center"/>
    </xf>
    <xf numFmtId="165" fontId="0" fillId="8" borderId="0" xfId="0" applyNumberFormat="1" applyFill="1" applyAlignment="1">
      <alignment horizontal="center" vertical="center"/>
    </xf>
    <xf numFmtId="0" fontId="0" fillId="5" borderId="0" xfId="0" applyFill="1" applyAlignment="1">
      <alignment horizontal="center" vertical="center" wrapText="1"/>
    </xf>
    <xf numFmtId="0" fontId="0" fillId="5" borderId="0" xfId="0" applyFill="1" applyAlignment="1">
      <alignment horizontal="center" vertical="center"/>
    </xf>
    <xf numFmtId="16" fontId="2" fillId="0" borderId="14" xfId="0" applyNumberFormat="1" applyFont="1" applyBorder="1" applyAlignment="1">
      <alignment horizontal="center" vertical="center"/>
    </xf>
    <xf numFmtId="0" fontId="5" fillId="0" borderId="0" xfId="0" applyFont="1" applyAlignment="1">
      <alignment horizontal="center" vertical="center" wrapText="1"/>
    </xf>
    <xf numFmtId="0" fontId="0" fillId="10" borderId="16" xfId="0" applyFill="1" applyBorder="1" applyAlignment="1">
      <alignment horizontal="center"/>
    </xf>
    <xf numFmtId="0" fontId="0" fillId="10" borderId="17" xfId="0"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0" fontId="12" fillId="3" borderId="0" xfId="0" applyFont="1" applyFill="1" applyAlignment="1">
      <alignment horizontal="center"/>
    </xf>
    <xf numFmtId="0" fontId="0" fillId="10" borderId="1" xfId="0" applyFill="1" applyBorder="1" applyAlignment="1" applyProtection="1">
      <alignment horizontal="center"/>
      <protection locked="0"/>
    </xf>
    <xf numFmtId="16" fontId="2" fillId="0" borderId="0" xfId="0" applyNumberFormat="1" applyFont="1" applyAlignment="1">
      <alignment horizontal="center" vertical="center"/>
    </xf>
    <xf numFmtId="0" fontId="6" fillId="5" borderId="0" xfId="0" applyFont="1" applyFill="1" applyAlignment="1">
      <alignment horizontal="center" vertical="center" wrapText="1"/>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16" fontId="1" fillId="4" borderId="3" xfId="0" applyNumberFormat="1" applyFont="1" applyFill="1" applyBorder="1" applyAlignment="1">
      <alignment horizontal="center" vertical="center" wrapText="1"/>
    </xf>
    <xf numFmtId="16" fontId="1" fillId="4" borderId="5" xfId="0" applyNumberFormat="1" applyFont="1" applyFill="1" applyBorder="1" applyAlignment="1">
      <alignment horizontal="center" vertical="center" wrapText="1"/>
    </xf>
    <xf numFmtId="16" fontId="1" fillId="4" borderId="4" xfId="0" applyNumberFormat="1" applyFont="1" applyFill="1" applyBorder="1" applyAlignment="1">
      <alignment horizontal="center" vertical="center" wrapText="1"/>
    </xf>
    <xf numFmtId="16" fontId="1" fillId="4" borderId="3" xfId="0" applyNumberFormat="1" applyFont="1" applyFill="1" applyBorder="1" applyAlignment="1">
      <alignment horizontal="center" vertical="center"/>
    </xf>
    <xf numFmtId="16" fontId="1" fillId="4" borderId="4" xfId="0" applyNumberFormat="1" applyFont="1" applyFill="1" applyBorder="1" applyAlignment="1">
      <alignment horizontal="center" vertical="center"/>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D3B5E-EAF2-E04B-81DF-F6D81AD9A6EF}">
  <sheetPr codeName="Feuil1"/>
  <dimension ref="A1:J23"/>
  <sheetViews>
    <sheetView zoomScale="142" zoomScaleNormal="100" zoomScalePageLayoutView="169" workbookViewId="0">
      <selection activeCell="D3" sqref="D3:D4"/>
    </sheetView>
  </sheetViews>
  <sheetFormatPr baseColWidth="10" defaultRowHeight="16" x14ac:dyDescent="0.2"/>
  <cols>
    <col min="1" max="1" width="38.6640625" customWidth="1"/>
    <col min="2" max="2" width="11.6640625" customWidth="1"/>
    <col min="4" max="8" width="10" customWidth="1"/>
    <col min="9" max="9" width="17.83203125" style="4" hidden="1" customWidth="1"/>
    <col min="10" max="10" width="14.5" style="4" hidden="1" customWidth="1"/>
  </cols>
  <sheetData>
    <row r="1" spans="1:10" s="7" customFormat="1" ht="30" customHeight="1" thickBot="1" x14ac:dyDescent="0.25">
      <c r="A1" s="111" t="s">
        <v>47</v>
      </c>
      <c r="B1" s="111"/>
      <c r="C1" s="111"/>
      <c r="D1" s="111"/>
      <c r="E1" s="111"/>
      <c r="F1" s="111"/>
      <c r="G1" s="111"/>
      <c r="H1" s="111"/>
      <c r="I1" s="47"/>
      <c r="J1" s="47"/>
    </row>
    <row r="2" spans="1:10" ht="18" thickBot="1" x14ac:dyDescent="0.25">
      <c r="A2" s="14" t="s">
        <v>9</v>
      </c>
      <c r="B2" s="101" t="s">
        <v>34</v>
      </c>
      <c r="C2" s="102" t="s">
        <v>0</v>
      </c>
      <c r="D2" s="28" t="s">
        <v>0</v>
      </c>
      <c r="E2" s="29" t="s">
        <v>13</v>
      </c>
      <c r="F2" s="30" t="s">
        <v>14</v>
      </c>
      <c r="G2" s="31" t="s">
        <v>15</v>
      </c>
      <c r="H2" s="30" t="s">
        <v>16</v>
      </c>
      <c r="I2" s="48" t="s">
        <v>73</v>
      </c>
      <c r="J2" s="48" t="s">
        <v>74</v>
      </c>
    </row>
    <row r="3" spans="1:10" x14ac:dyDescent="0.2">
      <c r="A3" s="25" t="s">
        <v>93</v>
      </c>
      <c r="B3" s="104">
        <v>127</v>
      </c>
      <c r="C3" s="106" t="s">
        <v>63</v>
      </c>
      <c r="D3" s="109"/>
      <c r="E3" s="109"/>
      <c r="F3" s="109"/>
      <c r="G3" s="109"/>
      <c r="H3" s="109"/>
      <c r="I3" s="114">
        <f>SUM(D3:H3)*B3</f>
        <v>0</v>
      </c>
      <c r="J3" s="115">
        <f>I3*4.34</f>
        <v>0</v>
      </c>
    </row>
    <row r="4" spans="1:10" x14ac:dyDescent="0.2">
      <c r="A4" s="32" t="s">
        <v>124</v>
      </c>
      <c r="B4" s="105"/>
      <c r="C4" s="107"/>
      <c r="D4" s="110"/>
      <c r="E4" s="110"/>
      <c r="F4" s="110"/>
      <c r="G4" s="110"/>
      <c r="H4" s="110"/>
      <c r="I4" s="114"/>
      <c r="J4" s="115"/>
    </row>
    <row r="5" spans="1:10" x14ac:dyDescent="0.2">
      <c r="A5" s="25" t="s">
        <v>95</v>
      </c>
      <c r="B5" s="105">
        <v>80.599999999999994</v>
      </c>
      <c r="C5" s="107" t="s">
        <v>63</v>
      </c>
      <c r="D5" s="109"/>
      <c r="E5" s="109"/>
      <c r="F5" s="109"/>
      <c r="G5" s="109"/>
      <c r="H5" s="109"/>
      <c r="I5" s="114">
        <f t="shared" ref="I5:I9" si="0">SUM(D5:H5)*B5</f>
        <v>0</v>
      </c>
      <c r="J5" s="115">
        <f t="shared" ref="J5:J11" si="1">I5*4.34</f>
        <v>0</v>
      </c>
    </row>
    <row r="6" spans="1:10" x14ac:dyDescent="0.2">
      <c r="A6" s="32" t="s">
        <v>125</v>
      </c>
      <c r="B6" s="105"/>
      <c r="C6" s="107"/>
      <c r="D6" s="110"/>
      <c r="E6" s="110"/>
      <c r="F6" s="110"/>
      <c r="G6" s="110"/>
      <c r="H6" s="110"/>
      <c r="I6" s="114"/>
      <c r="J6" s="115"/>
    </row>
    <row r="7" spans="1:10" x14ac:dyDescent="0.2">
      <c r="A7" s="25" t="s">
        <v>96</v>
      </c>
      <c r="B7" s="105">
        <v>91.5</v>
      </c>
      <c r="C7" s="107" t="s">
        <v>63</v>
      </c>
      <c r="D7" s="109"/>
      <c r="E7" s="109"/>
      <c r="F7" s="109"/>
      <c r="G7" s="109"/>
      <c r="H7" s="109"/>
      <c r="I7" s="114">
        <f t="shared" si="0"/>
        <v>0</v>
      </c>
      <c r="J7" s="115">
        <f t="shared" si="1"/>
        <v>0</v>
      </c>
    </row>
    <row r="8" spans="1:10" x14ac:dyDescent="0.2">
      <c r="A8" s="32" t="s">
        <v>126</v>
      </c>
      <c r="B8" s="105"/>
      <c r="C8" s="107"/>
      <c r="D8" s="110"/>
      <c r="E8" s="110"/>
      <c r="F8" s="110"/>
      <c r="G8" s="110"/>
      <c r="H8" s="110"/>
      <c r="I8" s="114"/>
      <c r="J8" s="115"/>
    </row>
    <row r="9" spans="1:10" x14ac:dyDescent="0.2">
      <c r="A9" s="25" t="s">
        <v>64</v>
      </c>
      <c r="B9" s="105">
        <v>63.5</v>
      </c>
      <c r="C9" s="107" t="s">
        <v>63</v>
      </c>
      <c r="D9" s="109"/>
      <c r="E9" s="109"/>
      <c r="F9" s="109"/>
      <c r="G9" s="109"/>
      <c r="H9" s="109"/>
      <c r="I9" s="114">
        <f t="shared" si="0"/>
        <v>0</v>
      </c>
      <c r="J9" s="115">
        <f t="shared" si="1"/>
        <v>0</v>
      </c>
    </row>
    <row r="10" spans="1:10" x14ac:dyDescent="0.2">
      <c r="A10" s="32" t="s">
        <v>127</v>
      </c>
      <c r="B10" s="105"/>
      <c r="C10" s="107"/>
      <c r="D10" s="110"/>
      <c r="E10" s="110"/>
      <c r="F10" s="110"/>
      <c r="G10" s="110"/>
      <c r="H10" s="110"/>
      <c r="I10" s="114"/>
      <c r="J10" s="115"/>
    </row>
    <row r="11" spans="1:10" x14ac:dyDescent="0.2">
      <c r="A11" s="25" t="s">
        <v>97</v>
      </c>
      <c r="B11" s="105">
        <v>87.3</v>
      </c>
      <c r="C11" s="108" t="s">
        <v>63</v>
      </c>
      <c r="D11" s="113"/>
      <c r="E11" s="113"/>
      <c r="F11" s="113"/>
      <c r="G11" s="113"/>
      <c r="H11" s="113"/>
      <c r="I11" s="114">
        <f>SUM(D11:H11)*B11</f>
        <v>0</v>
      </c>
      <c r="J11" s="115">
        <f t="shared" si="1"/>
        <v>0</v>
      </c>
    </row>
    <row r="12" spans="1:10" x14ac:dyDescent="0.2">
      <c r="A12" s="32" t="s">
        <v>128</v>
      </c>
      <c r="B12" s="105"/>
      <c r="C12" s="108"/>
      <c r="D12" s="113"/>
      <c r="E12" s="113"/>
      <c r="F12" s="113"/>
      <c r="G12" s="113"/>
      <c r="H12" s="113"/>
      <c r="I12" s="114"/>
      <c r="J12" s="115"/>
    </row>
    <row r="13" spans="1:10" ht="22" customHeight="1" x14ac:dyDescent="0.2">
      <c r="A13" s="25" t="s">
        <v>94</v>
      </c>
      <c r="B13" s="75">
        <v>6</v>
      </c>
      <c r="C13" s="76" t="s">
        <v>63</v>
      </c>
      <c r="D13" s="46"/>
      <c r="E13" s="46"/>
      <c r="F13" s="46"/>
      <c r="G13" s="46"/>
      <c r="H13" s="46"/>
      <c r="I13" s="80">
        <f>SUM(D13:H13)*B13</f>
        <v>0</v>
      </c>
      <c r="J13" s="77">
        <f>I13*4.34</f>
        <v>0</v>
      </c>
    </row>
    <row r="14" spans="1:10" ht="26" customHeight="1" x14ac:dyDescent="0.2">
      <c r="D14" s="103" t="s">
        <v>67</v>
      </c>
      <c r="E14" s="103"/>
      <c r="F14" s="103"/>
      <c r="G14" s="103"/>
      <c r="H14" s="103"/>
    </row>
    <row r="15" spans="1:10" ht="17" customHeight="1" x14ac:dyDescent="0.2">
      <c r="D15" s="78"/>
      <c r="E15" s="78"/>
      <c r="F15" s="78"/>
      <c r="G15" s="78"/>
      <c r="H15" s="78"/>
    </row>
    <row r="16" spans="1:10" x14ac:dyDescent="0.2">
      <c r="A16" s="81" t="s">
        <v>154</v>
      </c>
      <c r="B16" s="82">
        <f>SUM(J3:J13)</f>
        <v>0</v>
      </c>
      <c r="D16" s="56"/>
    </row>
    <row r="17" spans="1:7" x14ac:dyDescent="0.2">
      <c r="A17" s="33" t="s">
        <v>65</v>
      </c>
      <c r="D17" s="56"/>
    </row>
    <row r="18" spans="1:7" x14ac:dyDescent="0.2">
      <c r="D18" s="56"/>
    </row>
    <row r="19" spans="1:7" x14ac:dyDescent="0.2">
      <c r="A19" s="33" t="s">
        <v>10</v>
      </c>
      <c r="B19" s="4"/>
    </row>
    <row r="20" spans="1:7" x14ac:dyDescent="0.2">
      <c r="A20" s="33" t="s">
        <v>11</v>
      </c>
    </row>
    <row r="23" spans="1:7" ht="31" customHeight="1" x14ac:dyDescent="0.2">
      <c r="A23" s="112" t="s">
        <v>69</v>
      </c>
      <c r="B23" s="112"/>
      <c r="C23" s="112"/>
      <c r="D23" s="112"/>
      <c r="E23" s="112"/>
      <c r="F23" s="112"/>
      <c r="G23" s="112"/>
    </row>
  </sheetData>
  <sheetProtection algorithmName="SHA-512" hashValue="jPi0sdXeZUoWFdGDuT3J5hi7+zvs/41kC7h9u9ndTANCm2UVo3YAlhz7jEa6iuaK4ieGSEvEsQhAflQOk5FA5w==" saltValue="AuaQvDtzkwMdeWeqFT2kZg==" spinCount="100000" sheet="1" selectLockedCells="1"/>
  <mergeCells count="49">
    <mergeCell ref="J3:J4"/>
    <mergeCell ref="J5:J6"/>
    <mergeCell ref="J7:J8"/>
    <mergeCell ref="J9:J10"/>
    <mergeCell ref="J11:J12"/>
    <mergeCell ref="I3:I4"/>
    <mergeCell ref="I5:I6"/>
    <mergeCell ref="I7:I8"/>
    <mergeCell ref="I9:I10"/>
    <mergeCell ref="I11:I12"/>
    <mergeCell ref="B9:B10"/>
    <mergeCell ref="A1:H1"/>
    <mergeCell ref="A23:G23"/>
    <mergeCell ref="F7:F8"/>
    <mergeCell ref="E7:E8"/>
    <mergeCell ref="D7:D8"/>
    <mergeCell ref="H11:H12"/>
    <mergeCell ref="G11:G12"/>
    <mergeCell ref="F11:F12"/>
    <mergeCell ref="E11:E12"/>
    <mergeCell ref="D11:D12"/>
    <mergeCell ref="F5:F6"/>
    <mergeCell ref="E5:E6"/>
    <mergeCell ref="D5:D6"/>
    <mergeCell ref="H9:H10"/>
    <mergeCell ref="G9:G10"/>
    <mergeCell ref="H5:H6"/>
    <mergeCell ref="G5:G6"/>
    <mergeCell ref="E9:E10"/>
    <mergeCell ref="D9:D10"/>
    <mergeCell ref="H7:H8"/>
    <mergeCell ref="G7:G8"/>
    <mergeCell ref="F9:F10"/>
    <mergeCell ref="B2:C2"/>
    <mergeCell ref="D14:H14"/>
    <mergeCell ref="B3:B4"/>
    <mergeCell ref="C3:C4"/>
    <mergeCell ref="C5:C6"/>
    <mergeCell ref="B5:B6"/>
    <mergeCell ref="C7:C8"/>
    <mergeCell ref="B7:B8"/>
    <mergeCell ref="C9:C10"/>
    <mergeCell ref="C11:C12"/>
    <mergeCell ref="B11:B12"/>
    <mergeCell ref="H3:H4"/>
    <mergeCell ref="G3:G4"/>
    <mergeCell ref="F3:F4"/>
    <mergeCell ref="E3:E4"/>
    <mergeCell ref="D3:D4"/>
  </mergeCells>
  <pageMargins left="0.7" right="0.7" top="0.75" bottom="0.75" header="0.3" footer="0.3"/>
  <pageSetup paperSize="9" orientation="landscape" horizontalDpi="0" verticalDpi="0"/>
  <headerFooter>
    <oddHeader>&amp;LEcole Sofia
&amp;CCalcul indicatif des tarifs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670E-73E4-4640-A4B2-FA9435F1381A}">
  <dimension ref="A1:J22"/>
  <sheetViews>
    <sheetView zoomScale="142" zoomScaleNormal="100" zoomScalePageLayoutView="169" workbookViewId="0">
      <selection activeCell="D3" sqref="D3:D4"/>
    </sheetView>
  </sheetViews>
  <sheetFormatPr baseColWidth="10" defaultRowHeight="16" x14ac:dyDescent="0.2"/>
  <cols>
    <col min="1" max="1" width="40.6640625" customWidth="1"/>
    <col min="2" max="2" width="11.6640625" customWidth="1"/>
    <col min="4" max="8" width="10" customWidth="1"/>
    <col min="9" max="9" width="17.83203125" style="4" hidden="1" customWidth="1"/>
    <col min="10" max="10" width="15.5" style="4" hidden="1" customWidth="1"/>
  </cols>
  <sheetData>
    <row r="1" spans="1:10" s="7" customFormat="1" ht="30" customHeight="1" thickBot="1" x14ac:dyDescent="0.25">
      <c r="A1" s="111" t="s">
        <v>47</v>
      </c>
      <c r="B1" s="111"/>
      <c r="C1" s="111"/>
      <c r="D1" s="111"/>
      <c r="E1" s="111"/>
      <c r="F1" s="111"/>
      <c r="G1" s="111"/>
      <c r="H1" s="111"/>
      <c r="I1" s="47"/>
      <c r="J1" s="47"/>
    </row>
    <row r="2" spans="1:10" ht="18" thickBot="1" x14ac:dyDescent="0.25">
      <c r="A2" s="14" t="s">
        <v>9</v>
      </c>
      <c r="B2" s="101" t="s">
        <v>34</v>
      </c>
      <c r="C2" s="102" t="s">
        <v>0</v>
      </c>
      <c r="D2" s="28" t="s">
        <v>0</v>
      </c>
      <c r="E2" s="29" t="s">
        <v>13</v>
      </c>
      <c r="F2" s="30" t="s">
        <v>14</v>
      </c>
      <c r="G2" s="31" t="s">
        <v>15</v>
      </c>
      <c r="H2" s="30" t="s">
        <v>16</v>
      </c>
      <c r="I2" s="48" t="s">
        <v>73</v>
      </c>
      <c r="J2" s="48" t="s">
        <v>74</v>
      </c>
    </row>
    <row r="3" spans="1:10" x14ac:dyDescent="0.2">
      <c r="A3" s="25" t="s">
        <v>93</v>
      </c>
      <c r="B3" s="104">
        <v>130</v>
      </c>
      <c r="C3" s="106" t="s">
        <v>63</v>
      </c>
      <c r="D3" s="109"/>
      <c r="E3" s="109"/>
      <c r="F3" s="109"/>
      <c r="G3" s="109"/>
      <c r="H3" s="109"/>
      <c r="I3" s="114">
        <f>SUM(D3:H3)*B3</f>
        <v>0</v>
      </c>
      <c r="J3" s="115">
        <f>I3*4.34</f>
        <v>0</v>
      </c>
    </row>
    <row r="4" spans="1:10" x14ac:dyDescent="0.2">
      <c r="A4" s="32" t="s">
        <v>124</v>
      </c>
      <c r="B4" s="105"/>
      <c r="C4" s="107"/>
      <c r="D4" s="110"/>
      <c r="E4" s="110"/>
      <c r="F4" s="110"/>
      <c r="G4" s="110"/>
      <c r="H4" s="110"/>
      <c r="I4" s="114"/>
      <c r="J4" s="115"/>
    </row>
    <row r="5" spans="1:10" x14ac:dyDescent="0.2">
      <c r="A5" s="25" t="s">
        <v>95</v>
      </c>
      <c r="B5" s="105">
        <f>80.6*1.0236</f>
        <v>82.502160000000003</v>
      </c>
      <c r="C5" s="107" t="s">
        <v>63</v>
      </c>
      <c r="D5" s="109"/>
      <c r="E5" s="109"/>
      <c r="F5" s="109"/>
      <c r="G5" s="109"/>
      <c r="H5" s="109"/>
      <c r="I5" s="114">
        <f t="shared" ref="I5:I11" si="0">SUM(D5:H5)*B5</f>
        <v>0</v>
      </c>
      <c r="J5" s="115">
        <f t="shared" ref="J5:J11" si="1">I5*4.34</f>
        <v>0</v>
      </c>
    </row>
    <row r="6" spans="1:10" x14ac:dyDescent="0.2">
      <c r="A6" s="32" t="s">
        <v>125</v>
      </c>
      <c r="B6" s="105"/>
      <c r="C6" s="107"/>
      <c r="D6" s="110"/>
      <c r="E6" s="110"/>
      <c r="F6" s="110"/>
      <c r="G6" s="110"/>
      <c r="H6" s="110"/>
      <c r="I6" s="114"/>
      <c r="J6" s="115"/>
    </row>
    <row r="7" spans="1:10" x14ac:dyDescent="0.2">
      <c r="A7" s="25" t="s">
        <v>96</v>
      </c>
      <c r="B7" s="105">
        <f>93.7</f>
        <v>93.7</v>
      </c>
      <c r="C7" s="107" t="s">
        <v>63</v>
      </c>
      <c r="D7" s="109"/>
      <c r="E7" s="109"/>
      <c r="F7" s="109"/>
      <c r="G7" s="109"/>
      <c r="H7" s="109"/>
      <c r="I7" s="114">
        <f t="shared" si="0"/>
        <v>0</v>
      </c>
      <c r="J7" s="115">
        <f t="shared" si="1"/>
        <v>0</v>
      </c>
    </row>
    <row r="8" spans="1:10" x14ac:dyDescent="0.2">
      <c r="A8" s="32" t="s">
        <v>126</v>
      </c>
      <c r="B8" s="105"/>
      <c r="C8" s="107"/>
      <c r="D8" s="110"/>
      <c r="E8" s="110"/>
      <c r="F8" s="110"/>
      <c r="G8" s="110"/>
      <c r="H8" s="110"/>
      <c r="I8" s="114"/>
      <c r="J8" s="115"/>
    </row>
    <row r="9" spans="1:10" x14ac:dyDescent="0.2">
      <c r="A9" s="25" t="s">
        <v>64</v>
      </c>
      <c r="B9" s="105">
        <f>63.5*1.0236</f>
        <v>64.99860000000001</v>
      </c>
      <c r="C9" s="107" t="s">
        <v>63</v>
      </c>
      <c r="D9" s="109"/>
      <c r="E9" s="109"/>
      <c r="F9" s="109"/>
      <c r="G9" s="109"/>
      <c r="H9" s="109"/>
      <c r="I9" s="114">
        <f t="shared" si="0"/>
        <v>0</v>
      </c>
      <c r="J9" s="115">
        <f t="shared" si="1"/>
        <v>0</v>
      </c>
    </row>
    <row r="10" spans="1:10" x14ac:dyDescent="0.2">
      <c r="A10" s="32" t="s">
        <v>127</v>
      </c>
      <c r="B10" s="105"/>
      <c r="C10" s="107"/>
      <c r="D10" s="110"/>
      <c r="E10" s="110"/>
      <c r="F10" s="110"/>
      <c r="G10" s="110"/>
      <c r="H10" s="110"/>
      <c r="I10" s="114"/>
      <c r="J10" s="115"/>
    </row>
    <row r="11" spans="1:10" x14ac:dyDescent="0.2">
      <c r="A11" s="25" t="s">
        <v>97</v>
      </c>
      <c r="B11" s="105">
        <f>89.4</f>
        <v>89.4</v>
      </c>
      <c r="C11" s="108" t="s">
        <v>63</v>
      </c>
      <c r="D11" s="113"/>
      <c r="E11" s="113"/>
      <c r="F11" s="113"/>
      <c r="G11" s="113"/>
      <c r="H11" s="113"/>
      <c r="I11" s="114">
        <f t="shared" si="0"/>
        <v>0</v>
      </c>
      <c r="J11" s="115">
        <f t="shared" si="1"/>
        <v>0</v>
      </c>
    </row>
    <row r="12" spans="1:10" x14ac:dyDescent="0.2">
      <c r="A12" s="32" t="s">
        <v>128</v>
      </c>
      <c r="B12" s="105"/>
      <c r="C12" s="108"/>
      <c r="D12" s="113"/>
      <c r="E12" s="113"/>
      <c r="F12" s="113"/>
      <c r="G12" s="113"/>
      <c r="H12" s="113"/>
      <c r="I12" s="114"/>
      <c r="J12" s="115"/>
    </row>
    <row r="13" spans="1:10" ht="26" customHeight="1" x14ac:dyDescent="0.2">
      <c r="D13" s="103" t="s">
        <v>67</v>
      </c>
      <c r="E13" s="103"/>
      <c r="F13" s="103"/>
      <c r="G13" s="103"/>
      <c r="H13" s="103"/>
    </row>
    <row r="14" spans="1:10" ht="17" customHeight="1" x14ac:dyDescent="0.2">
      <c r="D14" s="78"/>
      <c r="E14" s="78"/>
      <c r="F14" s="78"/>
      <c r="G14" s="78"/>
      <c r="H14" s="78"/>
    </row>
    <row r="15" spans="1:10" x14ac:dyDescent="0.2">
      <c r="A15" s="81" t="s">
        <v>154</v>
      </c>
      <c r="B15" s="82">
        <f>SUM(J3:J11)</f>
        <v>0</v>
      </c>
      <c r="D15" s="56"/>
    </row>
    <row r="16" spans="1:10" x14ac:dyDescent="0.2">
      <c r="A16" s="33" t="s">
        <v>65</v>
      </c>
      <c r="D16" s="56"/>
    </row>
    <row r="17" spans="1:7" x14ac:dyDescent="0.2">
      <c r="D17" s="56"/>
    </row>
    <row r="18" spans="1:7" x14ac:dyDescent="0.2">
      <c r="A18" s="33" t="s">
        <v>10</v>
      </c>
      <c r="B18" s="4"/>
    </row>
    <row r="19" spans="1:7" x14ac:dyDescent="0.2">
      <c r="A19" s="33" t="s">
        <v>11</v>
      </c>
    </row>
    <row r="22" spans="1:7" ht="31" customHeight="1" x14ac:dyDescent="0.2">
      <c r="A22" s="112" t="s">
        <v>69</v>
      </c>
      <c r="B22" s="112"/>
      <c r="C22" s="112"/>
      <c r="D22" s="112"/>
      <c r="E22" s="112"/>
      <c r="F22" s="112"/>
      <c r="G22" s="112"/>
    </row>
  </sheetData>
  <sheetProtection algorithmName="SHA-512" hashValue="TrYAspYjXksAm1RZKar18SmqiqU+bc1TWr6AlaidJqJxv46iV0/X962ew0fiSWdqHN4ZswQkxsavlgldz46stw==" saltValue="Oi/GxvhS+oJe7z8opwFp7w==" spinCount="100000" sheet="1" objects="1" scenarios="1" selectLockedCells="1"/>
  <mergeCells count="49">
    <mergeCell ref="A1:H1"/>
    <mergeCell ref="B2:C2"/>
    <mergeCell ref="B3:B4"/>
    <mergeCell ref="C3:C4"/>
    <mergeCell ref="D3:D4"/>
    <mergeCell ref="E3:E4"/>
    <mergeCell ref="F3:F4"/>
    <mergeCell ref="G3:G4"/>
    <mergeCell ref="H3:H4"/>
    <mergeCell ref="I3:I4"/>
    <mergeCell ref="J3:J4"/>
    <mergeCell ref="B5:B6"/>
    <mergeCell ref="C5:C6"/>
    <mergeCell ref="D5:D6"/>
    <mergeCell ref="E5:E6"/>
    <mergeCell ref="F5:F6"/>
    <mergeCell ref="G5:G6"/>
    <mergeCell ref="H5:H6"/>
    <mergeCell ref="I5:I6"/>
    <mergeCell ref="B7:B8"/>
    <mergeCell ref="C7:C8"/>
    <mergeCell ref="D7:D8"/>
    <mergeCell ref="E7:E8"/>
    <mergeCell ref="F7:F8"/>
    <mergeCell ref="D9:D10"/>
    <mergeCell ref="E9:E10"/>
    <mergeCell ref="F9:F10"/>
    <mergeCell ref="G9:G10"/>
    <mergeCell ref="J5:J6"/>
    <mergeCell ref="G7:G8"/>
    <mergeCell ref="H7:H8"/>
    <mergeCell ref="I7:I8"/>
    <mergeCell ref="J7:J8"/>
    <mergeCell ref="I11:I12"/>
    <mergeCell ref="J11:J12"/>
    <mergeCell ref="D13:H13"/>
    <mergeCell ref="A22:G22"/>
    <mergeCell ref="H9:H10"/>
    <mergeCell ref="I9:I10"/>
    <mergeCell ref="J9:J10"/>
    <mergeCell ref="B11:B12"/>
    <mergeCell ref="C11:C12"/>
    <mergeCell ref="D11:D12"/>
    <mergeCell ref="E11:E12"/>
    <mergeCell ref="F11:F12"/>
    <mergeCell ref="G11:G12"/>
    <mergeCell ref="H11:H12"/>
    <mergeCell ref="B9:B10"/>
    <mergeCell ref="C9:C10"/>
  </mergeCells>
  <pageMargins left="0.7" right="0.7" top="0.75" bottom="0.75" header="0.3" footer="0.3"/>
  <pageSetup paperSize="9" orientation="landscape" horizontalDpi="0" verticalDpi="0"/>
  <headerFooter>
    <oddHeader>&amp;LEcole Sofia
&amp;CCalcul indicatif des tarifs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C086F-229F-D24D-98DC-B0124305E648}">
  <sheetPr codeName="Feuil2"/>
  <dimension ref="A1:K21"/>
  <sheetViews>
    <sheetView view="pageLayout" zoomScale="167" zoomScaleNormal="130" zoomScalePageLayoutView="167" workbookViewId="0">
      <selection activeCell="D4" sqref="D4"/>
    </sheetView>
  </sheetViews>
  <sheetFormatPr baseColWidth="10" defaultRowHeight="16" x14ac:dyDescent="0.2"/>
  <cols>
    <col min="1" max="1" width="36.6640625" customWidth="1"/>
    <col min="2" max="2" width="12" customWidth="1"/>
    <col min="3" max="3" width="13.33203125" customWidth="1"/>
    <col min="4" max="8" width="10" customWidth="1"/>
    <col min="9" max="9" width="13.1640625" style="42" hidden="1" customWidth="1"/>
    <col min="10" max="10" width="14.33203125" style="42" hidden="1" customWidth="1"/>
  </cols>
  <sheetData>
    <row r="1" spans="1:10" s="7" customFormat="1" ht="30" customHeight="1" thickBot="1" x14ac:dyDescent="0.25">
      <c r="A1" s="118" t="s">
        <v>47</v>
      </c>
      <c r="B1" s="118"/>
      <c r="C1" s="118"/>
      <c r="D1" s="118"/>
      <c r="E1" s="118"/>
      <c r="F1" s="118"/>
      <c r="G1" s="118"/>
      <c r="H1" s="118"/>
      <c r="I1" s="41"/>
      <c r="J1" s="41"/>
    </row>
    <row r="2" spans="1:10" ht="18" thickBot="1" x14ac:dyDescent="0.25">
      <c r="A2" s="14" t="s">
        <v>61</v>
      </c>
      <c r="B2" s="43" t="s">
        <v>34</v>
      </c>
      <c r="C2" s="44" t="s">
        <v>0</v>
      </c>
      <c r="D2" s="23" t="s">
        <v>0</v>
      </c>
      <c r="E2" s="43" t="s">
        <v>13</v>
      </c>
      <c r="F2" s="13" t="s">
        <v>14</v>
      </c>
      <c r="G2" s="14" t="s">
        <v>15</v>
      </c>
      <c r="H2" s="13" t="s">
        <v>16</v>
      </c>
      <c r="I2" s="49" t="s">
        <v>73</v>
      </c>
      <c r="J2" s="49" t="s">
        <v>75</v>
      </c>
    </row>
    <row r="3" spans="1:10" x14ac:dyDescent="0.2">
      <c r="A3" s="5" t="s">
        <v>3</v>
      </c>
      <c r="B3" s="26">
        <v>910</v>
      </c>
      <c r="C3" s="18" t="s">
        <v>50</v>
      </c>
      <c r="D3" s="40">
        <v>1</v>
      </c>
      <c r="E3" s="40">
        <v>1</v>
      </c>
      <c r="F3" s="40">
        <v>1</v>
      </c>
      <c r="G3" s="40">
        <v>1</v>
      </c>
      <c r="H3" s="40">
        <v>1</v>
      </c>
      <c r="I3" s="4"/>
      <c r="J3" s="6">
        <f>B3</f>
        <v>910</v>
      </c>
    </row>
    <row r="4" spans="1:10" x14ac:dyDescent="0.2">
      <c r="A4" s="19" t="s">
        <v>62</v>
      </c>
      <c r="B4" s="27">
        <v>12.5</v>
      </c>
      <c r="C4" s="24" t="s">
        <v>59</v>
      </c>
      <c r="D4" s="46">
        <v>1</v>
      </c>
      <c r="E4" s="46"/>
      <c r="F4" s="46"/>
      <c r="G4" s="46"/>
      <c r="H4" s="46"/>
      <c r="I4" s="51">
        <f>SUM(D4:H4)*B4</f>
        <v>12.5</v>
      </c>
      <c r="J4" s="50">
        <f>I4*38/12</f>
        <v>39.583333333333336</v>
      </c>
    </row>
    <row r="5" spans="1:10" x14ac:dyDescent="0.2">
      <c r="A5" s="19" t="s">
        <v>57</v>
      </c>
      <c r="B5" s="27">
        <v>15</v>
      </c>
      <c r="C5" s="24" t="s">
        <v>55</v>
      </c>
      <c r="D5" s="46"/>
      <c r="E5" s="46"/>
      <c r="F5" s="46"/>
      <c r="G5" s="46"/>
      <c r="H5" s="46"/>
      <c r="I5" s="51">
        <f>SUM(D5:H5)*B5</f>
        <v>0</v>
      </c>
      <c r="J5" s="50">
        <f>I5*38/12</f>
        <v>0</v>
      </c>
    </row>
    <row r="6" spans="1:10" x14ac:dyDescent="0.2">
      <c r="A6" s="19" t="s">
        <v>66</v>
      </c>
      <c r="B6" s="27">
        <v>33</v>
      </c>
      <c r="C6" s="24" t="s">
        <v>60</v>
      </c>
      <c r="D6" s="45"/>
      <c r="E6" s="45"/>
      <c r="F6" s="45"/>
      <c r="G6" s="45"/>
      <c r="H6" s="45"/>
      <c r="I6" s="51">
        <f>SUM(D6:H6)*B6</f>
        <v>0</v>
      </c>
      <c r="J6" s="50">
        <f>I6*45/12</f>
        <v>0</v>
      </c>
    </row>
    <row r="7" spans="1:10" ht="16" customHeight="1" x14ac:dyDescent="0.2">
      <c r="A7" s="19" t="s">
        <v>23</v>
      </c>
      <c r="B7" s="116" t="s">
        <v>147</v>
      </c>
      <c r="C7" s="117"/>
      <c r="D7" s="46"/>
      <c r="E7" s="46"/>
      <c r="F7" s="46"/>
      <c r="G7" s="46"/>
      <c r="H7" s="46"/>
      <c r="I7" s="51">
        <f>SUM(D7:H7)*3</f>
        <v>0</v>
      </c>
      <c r="J7" s="50">
        <f>I7*45/12</f>
        <v>0</v>
      </c>
    </row>
    <row r="8" spans="1:10" x14ac:dyDescent="0.2">
      <c r="A8" s="19" t="s">
        <v>24</v>
      </c>
      <c r="B8" s="117"/>
      <c r="C8" s="117"/>
      <c r="D8" s="46"/>
      <c r="E8" s="46"/>
      <c r="F8" s="46"/>
      <c r="G8" s="46"/>
      <c r="H8" s="46"/>
      <c r="I8" s="51">
        <f t="shared" ref="I8:I16" si="0">SUM(D8:H8)*3</f>
        <v>0</v>
      </c>
      <c r="J8" s="50">
        <f t="shared" ref="J8:J16" si="1">SUM(D8:H8)*3*45/12</f>
        <v>0</v>
      </c>
    </row>
    <row r="9" spans="1:10" x14ac:dyDescent="0.2">
      <c r="A9" s="19" t="s">
        <v>25</v>
      </c>
      <c r="B9" s="117"/>
      <c r="C9" s="117"/>
      <c r="D9" s="46"/>
      <c r="E9" s="46"/>
      <c r="F9" s="46"/>
      <c r="G9" s="46"/>
      <c r="H9" s="46"/>
      <c r="I9" s="51">
        <f t="shared" si="0"/>
        <v>0</v>
      </c>
      <c r="J9" s="50">
        <f t="shared" si="1"/>
        <v>0</v>
      </c>
    </row>
    <row r="10" spans="1:10" x14ac:dyDescent="0.2">
      <c r="A10" s="19" t="s">
        <v>26</v>
      </c>
      <c r="B10" s="117"/>
      <c r="C10" s="117"/>
      <c r="D10" s="46"/>
      <c r="E10" s="46"/>
      <c r="F10" s="46"/>
      <c r="G10" s="46"/>
      <c r="H10" s="46"/>
      <c r="I10" s="51">
        <f t="shared" si="0"/>
        <v>0</v>
      </c>
      <c r="J10" s="50">
        <f t="shared" si="1"/>
        <v>0</v>
      </c>
    </row>
    <row r="11" spans="1:10" x14ac:dyDescent="0.2">
      <c r="A11" s="19" t="s">
        <v>27</v>
      </c>
      <c r="B11" s="117"/>
      <c r="C11" s="117"/>
      <c r="D11" s="98">
        <f>IF(D10=1,1,)</f>
        <v>0</v>
      </c>
      <c r="E11" s="40">
        <f>IF(E10=1,1,)</f>
        <v>0</v>
      </c>
      <c r="F11" s="46"/>
      <c r="G11" s="98">
        <f t="shared" ref="G11:H13" si="2">IF(G10=1,1,)</f>
        <v>0</v>
      </c>
      <c r="H11" s="98">
        <f t="shared" si="2"/>
        <v>0</v>
      </c>
      <c r="I11" s="51">
        <f t="shared" si="0"/>
        <v>0</v>
      </c>
      <c r="J11" s="50">
        <f t="shared" ref="J11:J13" si="3">I11*45/12</f>
        <v>0</v>
      </c>
    </row>
    <row r="12" spans="1:10" x14ac:dyDescent="0.2">
      <c r="A12" s="19" t="s">
        <v>28</v>
      </c>
      <c r="B12" s="117"/>
      <c r="C12" s="117"/>
      <c r="D12" s="99">
        <f t="shared" ref="D12:E13" si="4">IF(D11=1,1,)</f>
        <v>0</v>
      </c>
      <c r="E12" s="40">
        <f t="shared" si="4"/>
        <v>0</v>
      </c>
      <c r="F12" s="46"/>
      <c r="G12" s="99">
        <f t="shared" si="2"/>
        <v>0</v>
      </c>
      <c r="H12" s="99">
        <f t="shared" si="2"/>
        <v>0</v>
      </c>
      <c r="I12" s="51">
        <f t="shared" si="0"/>
        <v>0</v>
      </c>
      <c r="J12" s="50">
        <f t="shared" si="3"/>
        <v>0</v>
      </c>
    </row>
    <row r="13" spans="1:10" x14ac:dyDescent="0.2">
      <c r="A13" s="19" t="s">
        <v>29</v>
      </c>
      <c r="B13" s="117"/>
      <c r="C13" s="117"/>
      <c r="D13" s="100">
        <f t="shared" si="4"/>
        <v>0</v>
      </c>
      <c r="E13" s="40">
        <f t="shared" si="4"/>
        <v>0</v>
      </c>
      <c r="F13" s="46"/>
      <c r="G13" s="100">
        <f t="shared" si="2"/>
        <v>0</v>
      </c>
      <c r="H13" s="100">
        <f t="shared" si="2"/>
        <v>0</v>
      </c>
      <c r="I13" s="51">
        <f t="shared" si="0"/>
        <v>0</v>
      </c>
      <c r="J13" s="50">
        <f t="shared" si="3"/>
        <v>0</v>
      </c>
    </row>
    <row r="14" spans="1:10" x14ac:dyDescent="0.2">
      <c r="A14" s="19" t="s">
        <v>30</v>
      </c>
      <c r="B14" s="117"/>
      <c r="C14" s="117"/>
      <c r="D14" s="46"/>
      <c r="E14" s="46"/>
      <c r="F14" s="46"/>
      <c r="G14" s="46"/>
      <c r="H14" s="46"/>
      <c r="I14" s="51">
        <f t="shared" si="0"/>
        <v>0</v>
      </c>
      <c r="J14" s="50">
        <f t="shared" si="1"/>
        <v>0</v>
      </c>
    </row>
    <row r="15" spans="1:10" x14ac:dyDescent="0.2">
      <c r="A15" s="19" t="s">
        <v>31</v>
      </c>
      <c r="B15" s="117"/>
      <c r="C15" s="117"/>
      <c r="D15" s="46"/>
      <c r="E15" s="46"/>
      <c r="F15" s="46"/>
      <c r="G15" s="46"/>
      <c r="H15" s="46"/>
      <c r="I15" s="51">
        <f t="shared" si="0"/>
        <v>0</v>
      </c>
      <c r="J15" s="50">
        <f t="shared" si="1"/>
        <v>0</v>
      </c>
    </row>
    <row r="16" spans="1:10" x14ac:dyDescent="0.2">
      <c r="A16" s="19" t="s">
        <v>32</v>
      </c>
      <c r="B16" s="117"/>
      <c r="C16" s="117"/>
      <c r="D16" s="46"/>
      <c r="E16" s="46"/>
      <c r="F16" s="46"/>
      <c r="G16" s="46"/>
      <c r="H16" s="46"/>
      <c r="I16" s="51">
        <f t="shared" si="0"/>
        <v>0</v>
      </c>
      <c r="J16" s="50">
        <f t="shared" si="1"/>
        <v>0</v>
      </c>
    </row>
    <row r="17" spans="1:11" ht="17" thickBot="1" x14ac:dyDescent="0.25"/>
    <row r="18" spans="1:11" ht="17" thickBot="1" x14ac:dyDescent="0.25">
      <c r="A18" s="10" t="s">
        <v>155</v>
      </c>
      <c r="B18" s="11">
        <f>SUM(J3:J16)</f>
        <v>949.58333333333337</v>
      </c>
    </row>
    <row r="19" spans="1:11" x14ac:dyDescent="0.2">
      <c r="A19" s="33" t="s">
        <v>35</v>
      </c>
    </row>
    <row r="20" spans="1:11" x14ac:dyDescent="0.2">
      <c r="A20" s="33"/>
    </row>
    <row r="21" spans="1:11" ht="36" customHeight="1" x14ac:dyDescent="0.2">
      <c r="A21" s="119" t="s">
        <v>69</v>
      </c>
      <c r="B21" s="119"/>
      <c r="C21" s="119"/>
      <c r="D21" s="119"/>
      <c r="E21" s="119"/>
      <c r="F21" s="119"/>
      <c r="G21" s="119"/>
      <c r="H21" s="119"/>
      <c r="I21" s="119"/>
      <c r="J21" s="119"/>
      <c r="K21" s="119"/>
    </row>
  </sheetData>
  <sheetProtection algorithmName="SHA-512" hashValue="FFUNf1MImgdN59AFilAwBt69ogMH6YHiQj+U6GKVD+A8a/zGg+8mG5twnJ3ZkiqjeyySCjCDy041OiZKWWZdwg==" saltValue="TiNoNsU7HhcK5Bjtx/vb+g==" spinCount="100000" sheet="1" objects="1" scenarios="1" selectLockedCells="1"/>
  <mergeCells count="3">
    <mergeCell ref="B7:C16"/>
    <mergeCell ref="A1:H1"/>
    <mergeCell ref="A21:K21"/>
  </mergeCells>
  <pageMargins left="0.7" right="0.7" top="0.75" bottom="0.75" header="0.3" footer="0.3"/>
  <pageSetup paperSize="9" orientation="landscape" horizontalDpi="0" verticalDpi="0"/>
  <headerFooter>
    <oddHeader>&amp;LEcole Sofia
&amp;CCalcul indicatif des tarifs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5890-2190-3243-8787-A1E0BCEEECC2}">
  <sheetPr codeName="Feuil3"/>
  <dimension ref="A1:J21"/>
  <sheetViews>
    <sheetView view="pageLayout" zoomScale="159" zoomScaleNormal="130" zoomScalePageLayoutView="159" workbookViewId="0">
      <selection activeCell="D4" sqref="D4"/>
    </sheetView>
  </sheetViews>
  <sheetFormatPr baseColWidth="10" defaultRowHeight="16" x14ac:dyDescent="0.2"/>
  <cols>
    <col min="1" max="1" width="33.5" customWidth="1"/>
    <col min="2" max="2" width="13.33203125" customWidth="1"/>
    <col min="3" max="3" width="17.33203125" customWidth="1"/>
    <col min="4" max="8" width="10" customWidth="1"/>
    <col min="9" max="9" width="10.83203125" style="42" hidden="1" customWidth="1"/>
    <col min="10" max="10" width="13.6640625" style="42" hidden="1" customWidth="1"/>
    <col min="11" max="11" width="10.83203125" customWidth="1"/>
  </cols>
  <sheetData>
    <row r="1" spans="1:10" s="7" customFormat="1" ht="30" customHeight="1" thickBot="1" x14ac:dyDescent="0.25">
      <c r="A1" s="118" t="s">
        <v>47</v>
      </c>
      <c r="B1" s="118"/>
      <c r="C1" s="118"/>
      <c r="D1" s="118"/>
      <c r="E1" s="118"/>
      <c r="F1" s="118"/>
      <c r="G1" s="118"/>
      <c r="H1" s="118"/>
      <c r="I1" s="41"/>
      <c r="J1" s="41"/>
    </row>
    <row r="2" spans="1:10" ht="35" thickBot="1" x14ac:dyDescent="0.25">
      <c r="A2" s="14" t="s">
        <v>4</v>
      </c>
      <c r="B2" s="101" t="s">
        <v>34</v>
      </c>
      <c r="C2" s="102" t="s">
        <v>0</v>
      </c>
      <c r="D2" s="23" t="s">
        <v>0</v>
      </c>
      <c r="E2" s="43" t="s">
        <v>13</v>
      </c>
      <c r="F2" s="13" t="s">
        <v>14</v>
      </c>
      <c r="G2" s="14" t="s">
        <v>15</v>
      </c>
      <c r="H2" s="13" t="s">
        <v>16</v>
      </c>
      <c r="I2" s="49" t="s">
        <v>73</v>
      </c>
      <c r="J2" s="49" t="s">
        <v>75</v>
      </c>
    </row>
    <row r="3" spans="1:10" x14ac:dyDescent="0.2">
      <c r="A3" s="5" t="s">
        <v>2</v>
      </c>
      <c r="B3" s="26">
        <v>1600</v>
      </c>
      <c r="C3" s="18" t="s">
        <v>50</v>
      </c>
      <c r="D3" s="40">
        <v>1</v>
      </c>
      <c r="E3" s="40">
        <v>1</v>
      </c>
      <c r="F3" s="40">
        <v>1</v>
      </c>
      <c r="G3" s="40">
        <v>1</v>
      </c>
      <c r="H3" s="40">
        <v>1</v>
      </c>
      <c r="I3" s="53">
        <v>0</v>
      </c>
      <c r="J3" s="57">
        <f>B3</f>
        <v>1600</v>
      </c>
    </row>
    <row r="4" spans="1:10" x14ac:dyDescent="0.2">
      <c r="A4" s="19" t="s">
        <v>1</v>
      </c>
      <c r="B4" s="27">
        <v>12.5</v>
      </c>
      <c r="C4" s="24" t="s">
        <v>59</v>
      </c>
      <c r="D4" s="46"/>
      <c r="E4" s="46"/>
      <c r="F4" s="46"/>
      <c r="G4" s="46"/>
      <c r="H4" s="46"/>
      <c r="I4" s="51">
        <f>SUM(D4:H4)*B4</f>
        <v>0</v>
      </c>
      <c r="J4" s="50">
        <f>I4*38/12</f>
        <v>0</v>
      </c>
    </row>
    <row r="5" spans="1:10" x14ac:dyDescent="0.2">
      <c r="A5" s="5" t="s">
        <v>71</v>
      </c>
      <c r="B5" s="26">
        <v>15</v>
      </c>
      <c r="C5" s="18" t="s">
        <v>55</v>
      </c>
      <c r="D5" s="40">
        <v>1</v>
      </c>
      <c r="E5" s="40">
        <v>1</v>
      </c>
      <c r="F5" s="45"/>
      <c r="G5" s="40">
        <v>1</v>
      </c>
      <c r="H5" s="40">
        <v>1</v>
      </c>
      <c r="I5" s="51">
        <f>SUM(D5:H5)*B5</f>
        <v>60</v>
      </c>
      <c r="J5" s="50">
        <f>I5*38/12</f>
        <v>190</v>
      </c>
    </row>
    <row r="6" spans="1:10" x14ac:dyDescent="0.2">
      <c r="A6" s="19" t="s">
        <v>68</v>
      </c>
      <c r="B6" s="27">
        <v>33</v>
      </c>
      <c r="C6" s="24" t="s">
        <v>60</v>
      </c>
      <c r="D6" s="97"/>
      <c r="E6" s="97"/>
      <c r="F6" s="45"/>
      <c r="G6" s="97"/>
      <c r="H6" s="97"/>
      <c r="I6" s="51">
        <f>F6*B6</f>
        <v>0</v>
      </c>
      <c r="J6" s="50">
        <f>I6*45/12</f>
        <v>0</v>
      </c>
    </row>
    <row r="7" spans="1:10" x14ac:dyDescent="0.2">
      <c r="A7" s="19" t="s">
        <v>23</v>
      </c>
      <c r="B7" s="116" t="s">
        <v>147</v>
      </c>
      <c r="C7" s="117"/>
      <c r="D7" s="46"/>
      <c r="E7" s="46"/>
      <c r="F7" s="46"/>
      <c r="G7" s="46"/>
      <c r="H7" s="46"/>
      <c r="I7" s="51">
        <f>SUM(D7:H7)*3</f>
        <v>0</v>
      </c>
      <c r="J7" s="50">
        <f>I7*45/12</f>
        <v>0</v>
      </c>
    </row>
    <row r="8" spans="1:10" x14ac:dyDescent="0.2">
      <c r="A8" s="19" t="s">
        <v>24</v>
      </c>
      <c r="B8" s="117"/>
      <c r="C8" s="117"/>
      <c r="D8" s="46"/>
      <c r="E8" s="46"/>
      <c r="F8" s="46"/>
      <c r="G8" s="46"/>
      <c r="H8" s="46"/>
      <c r="I8" s="51">
        <f t="shared" ref="I8:I16" si="0">SUM(D8:H8)*3</f>
        <v>0</v>
      </c>
      <c r="J8" s="50">
        <f t="shared" ref="J8:J16" si="1">I8*45/12</f>
        <v>0</v>
      </c>
    </row>
    <row r="9" spans="1:10" x14ac:dyDescent="0.2">
      <c r="A9" s="19" t="s">
        <v>25</v>
      </c>
      <c r="B9" s="117"/>
      <c r="C9" s="117"/>
      <c r="D9" s="46"/>
      <c r="E9" s="46"/>
      <c r="F9" s="46"/>
      <c r="G9" s="46"/>
      <c r="H9" s="46"/>
      <c r="I9" s="51">
        <f t="shared" si="0"/>
        <v>0</v>
      </c>
      <c r="J9" s="50">
        <f t="shared" si="1"/>
        <v>0</v>
      </c>
    </row>
    <row r="10" spans="1:10" x14ac:dyDescent="0.2">
      <c r="A10" s="19" t="s">
        <v>26</v>
      </c>
      <c r="B10" s="117"/>
      <c r="C10" s="117"/>
      <c r="D10" s="46"/>
      <c r="E10" s="46"/>
      <c r="F10" s="46"/>
      <c r="G10" s="46"/>
      <c r="H10" s="46"/>
      <c r="I10" s="51">
        <f>SUM(D10:H10)*3</f>
        <v>0</v>
      </c>
      <c r="J10" s="50">
        <f t="shared" si="1"/>
        <v>0</v>
      </c>
    </row>
    <row r="11" spans="1:10" x14ac:dyDescent="0.2">
      <c r="A11" s="19" t="s">
        <v>27</v>
      </c>
      <c r="B11" s="117"/>
      <c r="C11" s="117"/>
      <c r="D11" s="98">
        <f>IF(D10=1,1,)</f>
        <v>0</v>
      </c>
      <c r="E11" s="40">
        <f>IF(E10=1,1,)</f>
        <v>0</v>
      </c>
      <c r="F11" s="46"/>
      <c r="G11" s="98">
        <f t="shared" ref="G11:H13" si="2">IF(G10=1,1,)</f>
        <v>0</v>
      </c>
      <c r="H11" s="98">
        <f t="shared" si="2"/>
        <v>0</v>
      </c>
      <c r="I11" s="51">
        <f t="shared" si="0"/>
        <v>0</v>
      </c>
      <c r="J11" s="50">
        <f t="shared" si="1"/>
        <v>0</v>
      </c>
    </row>
    <row r="12" spans="1:10" x14ac:dyDescent="0.2">
      <c r="A12" s="19" t="s">
        <v>28</v>
      </c>
      <c r="B12" s="117"/>
      <c r="C12" s="117"/>
      <c r="D12" s="99">
        <f t="shared" ref="D12:D13" si="3">IF(D11=1,1,)</f>
        <v>0</v>
      </c>
      <c r="E12" s="40">
        <f t="shared" ref="E12:E13" si="4">IF(E11=1,1,)</f>
        <v>0</v>
      </c>
      <c r="F12" s="46"/>
      <c r="G12" s="99">
        <f t="shared" si="2"/>
        <v>0</v>
      </c>
      <c r="H12" s="99">
        <f t="shared" si="2"/>
        <v>0</v>
      </c>
      <c r="I12" s="51">
        <f t="shared" si="0"/>
        <v>0</v>
      </c>
      <c r="J12" s="50">
        <f t="shared" si="1"/>
        <v>0</v>
      </c>
    </row>
    <row r="13" spans="1:10" x14ac:dyDescent="0.2">
      <c r="A13" s="19" t="s">
        <v>29</v>
      </c>
      <c r="B13" s="117"/>
      <c r="C13" s="117"/>
      <c r="D13" s="100">
        <f t="shared" si="3"/>
        <v>0</v>
      </c>
      <c r="E13" s="40">
        <f t="shared" si="4"/>
        <v>0</v>
      </c>
      <c r="F13" s="46"/>
      <c r="G13" s="100">
        <f t="shared" si="2"/>
        <v>0</v>
      </c>
      <c r="H13" s="100">
        <f t="shared" si="2"/>
        <v>0</v>
      </c>
      <c r="I13" s="51">
        <f t="shared" si="0"/>
        <v>0</v>
      </c>
      <c r="J13" s="50">
        <f t="shared" si="1"/>
        <v>0</v>
      </c>
    </row>
    <row r="14" spans="1:10" x14ac:dyDescent="0.2">
      <c r="A14" s="19" t="s">
        <v>30</v>
      </c>
      <c r="B14" s="117"/>
      <c r="C14" s="117"/>
      <c r="D14" s="46"/>
      <c r="E14" s="46"/>
      <c r="F14" s="46"/>
      <c r="G14" s="46"/>
      <c r="H14" s="46"/>
      <c r="I14" s="51">
        <f t="shared" si="0"/>
        <v>0</v>
      </c>
      <c r="J14" s="50">
        <f t="shared" si="1"/>
        <v>0</v>
      </c>
    </row>
    <row r="15" spans="1:10" x14ac:dyDescent="0.2">
      <c r="A15" s="19" t="s">
        <v>31</v>
      </c>
      <c r="B15" s="117"/>
      <c r="C15" s="117"/>
      <c r="D15" s="46"/>
      <c r="E15" s="46"/>
      <c r="F15" s="46"/>
      <c r="G15" s="46"/>
      <c r="H15" s="46"/>
      <c r="I15" s="51">
        <f t="shared" si="0"/>
        <v>0</v>
      </c>
      <c r="J15" s="50">
        <f t="shared" si="1"/>
        <v>0</v>
      </c>
    </row>
    <row r="16" spans="1:10" x14ac:dyDescent="0.2">
      <c r="A16" s="19" t="s">
        <v>32</v>
      </c>
      <c r="B16" s="117"/>
      <c r="C16" s="117"/>
      <c r="D16" s="46"/>
      <c r="E16" s="46"/>
      <c r="F16" s="46"/>
      <c r="G16" s="46"/>
      <c r="H16" s="46"/>
      <c r="I16" s="51">
        <f t="shared" si="0"/>
        <v>0</v>
      </c>
      <c r="J16" s="50">
        <f t="shared" si="1"/>
        <v>0</v>
      </c>
    </row>
    <row r="17" spans="1:7" ht="17" thickBot="1" x14ac:dyDescent="0.25"/>
    <row r="18" spans="1:7" ht="17" thickBot="1" x14ac:dyDescent="0.25">
      <c r="A18" s="10" t="s">
        <v>155</v>
      </c>
      <c r="B18" s="11">
        <f>SUM(J3:J16)</f>
        <v>1790</v>
      </c>
    </row>
    <row r="19" spans="1:7" x14ac:dyDescent="0.2">
      <c r="A19" s="33" t="s">
        <v>35</v>
      </c>
    </row>
    <row r="21" spans="1:7" ht="29" customHeight="1" x14ac:dyDescent="0.2">
      <c r="A21" s="112" t="s">
        <v>69</v>
      </c>
      <c r="B21" s="112"/>
      <c r="C21" s="112"/>
      <c r="D21" s="112"/>
      <c r="E21" s="112"/>
      <c r="F21" s="112"/>
      <c r="G21" s="112"/>
    </row>
  </sheetData>
  <sheetProtection algorithmName="SHA-512" hashValue="jPxZ2EjvaChQAbgVDh7yHZxkppWp7mTrC7lLDyiKrIv4q5PpRr4NZ5+hgXhF8jqxxbfxHicLx1qQK6mAY3TD0g==" saltValue="LTqvQp28Q23gKCOs8OcQBA==" spinCount="100000" sheet="1" objects="1" scenarios="1" selectLockedCells="1"/>
  <mergeCells count="4">
    <mergeCell ref="A21:G21"/>
    <mergeCell ref="B2:C2"/>
    <mergeCell ref="B7:C16"/>
    <mergeCell ref="A1:H1"/>
  </mergeCells>
  <pageMargins left="0.7" right="0.7" top="0.75" bottom="0.75" header="0.3" footer="0.3"/>
  <pageSetup paperSize="9" orientation="landscape" horizontalDpi="0" verticalDpi="0"/>
  <headerFooter>
    <oddHeader>&amp;LEcole Sofia
&amp;CCalcul indicatif des tarifs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668B7-4D43-BA4E-AFF3-4E7EBB6C36D5}">
  <sheetPr codeName="Feuil4"/>
  <dimension ref="A1:J13"/>
  <sheetViews>
    <sheetView view="pageLayout" zoomScale="110" zoomScaleNormal="130" zoomScalePageLayoutView="110" workbookViewId="0">
      <selection activeCell="D4" sqref="D4"/>
    </sheetView>
  </sheetViews>
  <sheetFormatPr baseColWidth="10" defaultRowHeight="16" x14ac:dyDescent="0.2"/>
  <cols>
    <col min="1" max="1" width="39" customWidth="1"/>
    <col min="2" max="3" width="13.5" customWidth="1"/>
    <col min="4" max="8" width="10" customWidth="1"/>
    <col min="9" max="9" width="10.83203125" hidden="1" customWidth="1"/>
    <col min="10" max="10" width="13.33203125" hidden="1" customWidth="1"/>
  </cols>
  <sheetData>
    <row r="1" spans="1:10" s="7" customFormat="1" ht="30" customHeight="1" thickBot="1" x14ac:dyDescent="0.25">
      <c r="A1" s="58" t="s">
        <v>47</v>
      </c>
      <c r="B1" s="59"/>
      <c r="D1" s="60"/>
    </row>
    <row r="2" spans="1:10" s="1" customFormat="1" ht="36" customHeight="1" thickBot="1" x14ac:dyDescent="0.25">
      <c r="A2" s="14" t="s">
        <v>20</v>
      </c>
      <c r="B2" s="101" t="s">
        <v>34</v>
      </c>
      <c r="C2" s="102" t="s">
        <v>0</v>
      </c>
      <c r="D2" s="43" t="s">
        <v>0</v>
      </c>
      <c r="E2" s="13" t="s">
        <v>13</v>
      </c>
      <c r="F2" s="14" t="s">
        <v>14</v>
      </c>
      <c r="G2" s="13" t="s">
        <v>15</v>
      </c>
      <c r="H2" s="15" t="s">
        <v>16</v>
      </c>
      <c r="I2" s="55" t="s">
        <v>73</v>
      </c>
      <c r="J2" s="55" t="s">
        <v>75</v>
      </c>
    </row>
    <row r="3" spans="1:10" x14ac:dyDescent="0.2">
      <c r="A3" s="5" t="s">
        <v>2</v>
      </c>
      <c r="B3" s="26">
        <v>1600</v>
      </c>
      <c r="C3" s="18" t="s">
        <v>50</v>
      </c>
      <c r="D3" s="22">
        <v>1</v>
      </c>
      <c r="E3" s="22">
        <v>1</v>
      </c>
      <c r="F3" s="22">
        <v>1</v>
      </c>
      <c r="G3" s="22">
        <v>1</v>
      </c>
      <c r="H3" s="22">
        <v>1</v>
      </c>
      <c r="I3" s="61"/>
      <c r="J3" s="54">
        <f>B3</f>
        <v>1600</v>
      </c>
    </row>
    <row r="4" spans="1:10" x14ac:dyDescent="0.2">
      <c r="A4" s="19" t="s">
        <v>1</v>
      </c>
      <c r="B4" s="27">
        <v>12.5</v>
      </c>
      <c r="C4" s="24" t="s">
        <v>59</v>
      </c>
      <c r="D4" s="39"/>
      <c r="E4" s="39"/>
      <c r="F4" s="39"/>
      <c r="G4" s="39"/>
      <c r="H4" s="52"/>
      <c r="I4" s="51">
        <f>SUM(D4:H4)*B4</f>
        <v>0</v>
      </c>
      <c r="J4" s="50">
        <f>I4*38/12</f>
        <v>0</v>
      </c>
    </row>
    <row r="5" spans="1:10" x14ac:dyDescent="0.2">
      <c r="A5" s="5" t="s">
        <v>71</v>
      </c>
      <c r="B5" s="26">
        <v>15</v>
      </c>
      <c r="C5" s="18" t="s">
        <v>55</v>
      </c>
      <c r="D5" s="22">
        <v>1</v>
      </c>
      <c r="E5" s="22">
        <v>1</v>
      </c>
      <c r="F5" s="39"/>
      <c r="G5" s="22">
        <v>1</v>
      </c>
      <c r="H5" s="22">
        <v>1</v>
      </c>
      <c r="I5" s="51">
        <f>SUM(D5:H5)*B5</f>
        <v>60</v>
      </c>
      <c r="J5" s="50">
        <f>I5*38/12</f>
        <v>190</v>
      </c>
    </row>
    <row r="6" spans="1:10" x14ac:dyDescent="0.2">
      <c r="A6" s="19" t="s">
        <v>133</v>
      </c>
      <c r="B6" s="27">
        <v>25</v>
      </c>
      <c r="C6" s="24" t="s">
        <v>131</v>
      </c>
      <c r="D6" s="39"/>
      <c r="E6" s="39"/>
      <c r="F6" s="94"/>
      <c r="G6" s="39"/>
      <c r="H6" s="52"/>
      <c r="I6" s="51">
        <f>SUM(D6:H6)*B6</f>
        <v>0</v>
      </c>
      <c r="J6" s="50">
        <f>I6*38/12</f>
        <v>0</v>
      </c>
    </row>
    <row r="7" spans="1:10" x14ac:dyDescent="0.2">
      <c r="A7" s="19" t="s">
        <v>132</v>
      </c>
      <c r="B7" s="27">
        <v>39</v>
      </c>
      <c r="C7" s="24" t="s">
        <v>131</v>
      </c>
      <c r="D7" s="120"/>
      <c r="E7" s="121"/>
      <c r="F7" s="39"/>
      <c r="G7" s="120"/>
      <c r="H7" s="121"/>
      <c r="I7" s="51">
        <f>SUM(D7:H7)*B7</f>
        <v>0</v>
      </c>
      <c r="J7" s="50">
        <f>I7*38/12</f>
        <v>0</v>
      </c>
    </row>
    <row r="8" spans="1:10" x14ac:dyDescent="0.2">
      <c r="A8" s="5" t="s">
        <v>21</v>
      </c>
      <c r="B8" s="124" t="s">
        <v>134</v>
      </c>
      <c r="C8" s="124"/>
      <c r="D8" s="122"/>
      <c r="E8" s="122"/>
      <c r="F8" s="122"/>
      <c r="G8" s="122"/>
      <c r="H8" s="123"/>
      <c r="I8" s="62"/>
      <c r="J8" s="57"/>
    </row>
    <row r="9" spans="1:10" ht="17" thickBot="1" x14ac:dyDescent="0.25"/>
    <row r="10" spans="1:10" ht="17" thickBot="1" x14ac:dyDescent="0.25">
      <c r="A10" s="10" t="s">
        <v>155</v>
      </c>
      <c r="B10" s="11">
        <f>SUM(J3:J7)</f>
        <v>1790</v>
      </c>
    </row>
    <row r="11" spans="1:10" x14ac:dyDescent="0.2">
      <c r="A11" s="33" t="s">
        <v>35</v>
      </c>
    </row>
    <row r="13" spans="1:10" ht="42" customHeight="1" x14ac:dyDescent="0.2">
      <c r="A13" s="112" t="s">
        <v>69</v>
      </c>
      <c r="B13" s="112"/>
      <c r="C13" s="112"/>
      <c r="D13" s="112"/>
      <c r="E13" s="112"/>
      <c r="F13" s="112"/>
      <c r="G13" s="112"/>
      <c r="H13" s="112"/>
    </row>
  </sheetData>
  <sheetProtection algorithmName="SHA-512" hashValue="xES2gvKxqyKzGeb1tG+PYATx3mkl0xXFWE7Kp/IVl2uWx5sYhV3f8lJNElrW0tkEir6Nc8GtOfwIMR5f1eG3Kg==" saltValue="IbnaxcaGUcagdNj7AczFYg==" spinCount="100000" sheet="1" objects="1" scenarios="1" selectLockedCells="1"/>
  <mergeCells count="6">
    <mergeCell ref="B2:C2"/>
    <mergeCell ref="A13:H13"/>
    <mergeCell ref="D7:E7"/>
    <mergeCell ref="G7:H7"/>
    <mergeCell ref="D8:H8"/>
    <mergeCell ref="B8:C8"/>
  </mergeCells>
  <pageMargins left="0.7" right="0.7" top="0.75" bottom="0.75" header="0.3" footer="0.3"/>
  <pageSetup paperSize="9" orientation="landscape" horizontalDpi="0" verticalDpi="0"/>
  <headerFooter>
    <oddHeader>&amp;LEcole Sofia
&amp;CCalcul indicatif des tarifs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15848-F6BA-0D4A-A505-00434FBC357F}">
  <dimension ref="A1:J13"/>
  <sheetViews>
    <sheetView view="pageLayout" zoomScale="110" zoomScaleNormal="130" zoomScalePageLayoutView="110" workbookViewId="0">
      <selection activeCell="D4" sqref="D4"/>
    </sheetView>
  </sheetViews>
  <sheetFormatPr baseColWidth="10" defaultRowHeight="16" x14ac:dyDescent="0.2"/>
  <cols>
    <col min="1" max="1" width="39" customWidth="1"/>
    <col min="2" max="3" width="13.5" customWidth="1"/>
    <col min="4" max="8" width="10" customWidth="1"/>
    <col min="9" max="9" width="10.83203125" hidden="1" customWidth="1"/>
    <col min="10" max="10" width="13.33203125" hidden="1" customWidth="1"/>
  </cols>
  <sheetData>
    <row r="1" spans="1:10" s="7" customFormat="1" ht="30" customHeight="1" thickBot="1" x14ac:dyDescent="0.25">
      <c r="A1" s="58" t="s">
        <v>47</v>
      </c>
      <c r="B1" s="59"/>
      <c r="D1" s="60"/>
    </row>
    <row r="2" spans="1:10" s="1" customFormat="1" ht="36" customHeight="1" thickBot="1" x14ac:dyDescent="0.25">
      <c r="A2" s="14" t="s">
        <v>135</v>
      </c>
      <c r="B2" s="101" t="s">
        <v>34</v>
      </c>
      <c r="C2" s="102" t="s">
        <v>0</v>
      </c>
      <c r="D2" s="43" t="s">
        <v>0</v>
      </c>
      <c r="E2" s="13" t="s">
        <v>13</v>
      </c>
      <c r="F2" s="14" t="s">
        <v>14</v>
      </c>
      <c r="G2" s="13" t="s">
        <v>15</v>
      </c>
      <c r="H2" s="15" t="s">
        <v>16</v>
      </c>
      <c r="I2" s="55" t="s">
        <v>73</v>
      </c>
      <c r="J2" s="55" t="s">
        <v>75</v>
      </c>
    </row>
    <row r="3" spans="1:10" x14ac:dyDescent="0.2">
      <c r="A3" s="5" t="s">
        <v>2</v>
      </c>
      <c r="B3" s="26">
        <v>1500</v>
      </c>
      <c r="C3" s="18" t="s">
        <v>50</v>
      </c>
      <c r="D3" s="22">
        <v>1</v>
      </c>
      <c r="E3" s="22">
        <v>1</v>
      </c>
      <c r="F3" s="22">
        <v>1</v>
      </c>
      <c r="G3" s="22">
        <v>1</v>
      </c>
      <c r="H3" s="22">
        <v>1</v>
      </c>
      <c r="I3" s="61"/>
      <c r="J3" s="54">
        <f>B3</f>
        <v>1500</v>
      </c>
    </row>
    <row r="4" spans="1:10" x14ac:dyDescent="0.2">
      <c r="A4" s="19" t="s">
        <v>1</v>
      </c>
      <c r="B4" s="27">
        <v>12.5</v>
      </c>
      <c r="C4" s="24" t="s">
        <v>59</v>
      </c>
      <c r="D4" s="39"/>
      <c r="E4" s="39"/>
      <c r="F4" s="39"/>
      <c r="G4" s="39"/>
      <c r="H4" s="52"/>
      <c r="I4" s="51">
        <f>SUM(D4:H4)*B4</f>
        <v>0</v>
      </c>
      <c r="J4" s="50">
        <f>I4*38/12</f>
        <v>0</v>
      </c>
    </row>
    <row r="5" spans="1:10" x14ac:dyDescent="0.2">
      <c r="A5" s="5" t="s">
        <v>71</v>
      </c>
      <c r="B5" s="26">
        <v>15</v>
      </c>
      <c r="C5" s="18" t="s">
        <v>55</v>
      </c>
      <c r="D5" s="22">
        <v>1</v>
      </c>
      <c r="E5" s="22">
        <v>1</v>
      </c>
      <c r="F5" s="39"/>
      <c r="G5" s="22">
        <v>1</v>
      </c>
      <c r="H5" s="22">
        <v>1</v>
      </c>
      <c r="I5" s="51">
        <f>SUM(D5:H5)*B5</f>
        <v>60</v>
      </c>
      <c r="J5" s="50">
        <f>I5*38/12</f>
        <v>190</v>
      </c>
    </row>
    <row r="6" spans="1:10" x14ac:dyDescent="0.2">
      <c r="A6" s="19" t="s">
        <v>133</v>
      </c>
      <c r="B6" s="27">
        <v>25</v>
      </c>
      <c r="C6" s="24" t="s">
        <v>131</v>
      </c>
      <c r="D6" s="39"/>
      <c r="E6" s="39"/>
      <c r="F6" s="94"/>
      <c r="G6" s="39"/>
      <c r="H6" s="52"/>
      <c r="I6" s="51">
        <f>SUM(D6:H6)*B6</f>
        <v>0</v>
      </c>
      <c r="J6" s="50">
        <f>I6*38/12</f>
        <v>0</v>
      </c>
    </row>
    <row r="7" spans="1:10" x14ac:dyDescent="0.2">
      <c r="A7" s="19" t="s">
        <v>132</v>
      </c>
      <c r="B7" s="27">
        <v>39</v>
      </c>
      <c r="C7" s="24" t="s">
        <v>131</v>
      </c>
      <c r="D7" s="120"/>
      <c r="E7" s="121"/>
      <c r="F7" s="39"/>
      <c r="G7" s="120"/>
      <c r="H7" s="121"/>
      <c r="I7" s="51">
        <f>SUM(D7:H7)*B7</f>
        <v>0</v>
      </c>
      <c r="J7" s="50">
        <f>I7*38/12</f>
        <v>0</v>
      </c>
    </row>
    <row r="8" spans="1:10" x14ac:dyDescent="0.2">
      <c r="A8" s="5" t="s">
        <v>21</v>
      </c>
      <c r="B8" s="124" t="s">
        <v>134</v>
      </c>
      <c r="C8" s="124"/>
      <c r="D8" s="122"/>
      <c r="E8" s="122"/>
      <c r="F8" s="122"/>
      <c r="G8" s="122"/>
      <c r="H8" s="123"/>
      <c r="I8" s="62"/>
      <c r="J8" s="57"/>
    </row>
    <row r="9" spans="1:10" ht="17" thickBot="1" x14ac:dyDescent="0.25"/>
    <row r="10" spans="1:10" ht="17" thickBot="1" x14ac:dyDescent="0.25">
      <c r="A10" s="10" t="s">
        <v>155</v>
      </c>
      <c r="B10" s="11">
        <f>SUM(J3:J7)</f>
        <v>1690</v>
      </c>
    </row>
    <row r="11" spans="1:10" x14ac:dyDescent="0.2">
      <c r="A11" s="33" t="s">
        <v>35</v>
      </c>
    </row>
    <row r="13" spans="1:10" ht="42" customHeight="1" x14ac:dyDescent="0.2">
      <c r="A13" s="112" t="s">
        <v>69</v>
      </c>
      <c r="B13" s="112"/>
      <c r="C13" s="112"/>
      <c r="D13" s="112"/>
      <c r="E13" s="112"/>
      <c r="F13" s="112"/>
      <c r="G13" s="112"/>
      <c r="H13" s="112"/>
    </row>
  </sheetData>
  <sheetProtection algorithmName="SHA-512" hashValue="mMGWTsh5rZ0aeM6oe9PkQp/BAURCjHT5GnlUIzsx9tjQ95v3PJgm5WUOeuCD3KV3oV5tqootOCOefHSudXUFbw==" saltValue="Tmvyg1PGu4bV4TJY75YUmg==" spinCount="100000" sheet="1" objects="1" scenarios="1" selectLockedCells="1"/>
  <mergeCells count="6">
    <mergeCell ref="A13:H13"/>
    <mergeCell ref="B2:C2"/>
    <mergeCell ref="D7:E7"/>
    <mergeCell ref="G7:H7"/>
    <mergeCell ref="B8:C8"/>
    <mergeCell ref="D8:H8"/>
  </mergeCells>
  <pageMargins left="0.7" right="0.7" top="0.75" bottom="0.75" header="0.3" footer="0.3"/>
  <pageSetup paperSize="9" orientation="landscape" horizontalDpi="0" verticalDpi="0"/>
  <headerFooter>
    <oddHeader>&amp;LEcole Sofia
&amp;CCalcul indicatif des tarifs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F3C2-74B8-2A4B-99F5-2CFDA93A4839}">
  <dimension ref="A1:J11"/>
  <sheetViews>
    <sheetView view="pageLayout" zoomScale="163" zoomScaleNormal="130" zoomScalePageLayoutView="163" workbookViewId="0">
      <selection activeCell="D4" sqref="D4"/>
    </sheetView>
  </sheetViews>
  <sheetFormatPr baseColWidth="10" defaultRowHeight="16" x14ac:dyDescent="0.2"/>
  <cols>
    <col min="1" max="1" width="33.83203125" customWidth="1"/>
    <col min="2" max="3" width="13.5" customWidth="1"/>
    <col min="4" max="8" width="10" customWidth="1"/>
    <col min="9" max="10" width="12.5" hidden="1" customWidth="1"/>
  </cols>
  <sheetData>
    <row r="1" spans="1:10" s="7" customFormat="1" ht="30" customHeight="1" thickBot="1" x14ac:dyDescent="0.25">
      <c r="A1" s="118" t="s">
        <v>47</v>
      </c>
      <c r="B1" s="118"/>
      <c r="C1" s="118"/>
      <c r="D1" s="118"/>
      <c r="E1" s="118"/>
      <c r="F1" s="118"/>
      <c r="G1" s="118"/>
      <c r="H1" s="118"/>
    </row>
    <row r="2" spans="1:10" s="2" customFormat="1" ht="18" thickBot="1" x14ac:dyDescent="0.25">
      <c r="A2" s="14" t="s">
        <v>130</v>
      </c>
      <c r="B2" s="101" t="s">
        <v>34</v>
      </c>
      <c r="C2" s="102" t="s">
        <v>0</v>
      </c>
      <c r="D2" s="23" t="s">
        <v>0</v>
      </c>
      <c r="E2" s="14" t="s">
        <v>13</v>
      </c>
      <c r="F2" s="13" t="s">
        <v>14</v>
      </c>
      <c r="G2" s="14" t="s">
        <v>15</v>
      </c>
      <c r="H2" s="13" t="s">
        <v>16</v>
      </c>
      <c r="I2" s="64" t="s">
        <v>77</v>
      </c>
      <c r="J2" s="63" t="s">
        <v>22</v>
      </c>
    </row>
    <row r="3" spans="1:10" x14ac:dyDescent="0.2">
      <c r="A3" s="5" t="s">
        <v>2</v>
      </c>
      <c r="B3" s="6">
        <v>1500</v>
      </c>
      <c r="C3" s="18" t="s">
        <v>50</v>
      </c>
      <c r="D3" s="22">
        <v>1</v>
      </c>
      <c r="E3" s="22">
        <v>1</v>
      </c>
      <c r="F3" s="22">
        <v>1</v>
      </c>
      <c r="G3" s="22">
        <v>1</v>
      </c>
      <c r="H3" s="22">
        <v>1</v>
      </c>
      <c r="J3" s="8">
        <f>B3</f>
        <v>1500</v>
      </c>
    </row>
    <row r="4" spans="1:10" x14ac:dyDescent="0.2">
      <c r="A4" s="19" t="s">
        <v>57</v>
      </c>
      <c r="B4" s="21">
        <v>15</v>
      </c>
      <c r="C4" s="24" t="s">
        <v>55</v>
      </c>
      <c r="D4" s="39"/>
      <c r="E4" s="39"/>
      <c r="F4" s="39"/>
      <c r="G4" s="39"/>
      <c r="H4" s="39"/>
      <c r="I4" s="4">
        <f>SUM(D4:H4)*B4</f>
        <v>0</v>
      </c>
      <c r="J4" s="4">
        <f>I4*38/12</f>
        <v>0</v>
      </c>
    </row>
    <row r="5" spans="1:10" x14ac:dyDescent="0.2">
      <c r="A5" s="19" t="s">
        <v>58</v>
      </c>
      <c r="B5" s="21">
        <v>25</v>
      </c>
      <c r="C5" s="24" t="s">
        <v>56</v>
      </c>
      <c r="D5" s="39"/>
      <c r="E5" s="39"/>
      <c r="F5" s="39"/>
      <c r="G5" s="39"/>
      <c r="H5" s="39"/>
      <c r="I5" s="4">
        <f>SUM(D5:H5)*B5</f>
        <v>0</v>
      </c>
      <c r="J5" s="4">
        <f>I5*38/12</f>
        <v>0</v>
      </c>
    </row>
    <row r="6" spans="1:10" x14ac:dyDescent="0.2">
      <c r="A6" s="19" t="s">
        <v>136</v>
      </c>
      <c r="B6" s="21"/>
      <c r="C6" s="24"/>
      <c r="D6" s="125"/>
      <c r="E6" s="125"/>
      <c r="F6" s="125"/>
      <c r="G6" s="125"/>
      <c r="H6" s="125"/>
      <c r="I6" s="4"/>
      <c r="J6" s="4"/>
    </row>
    <row r="7" spans="1:10" ht="17" thickBot="1" x14ac:dyDescent="0.25"/>
    <row r="8" spans="1:10" ht="17" thickBot="1" x14ac:dyDescent="0.25">
      <c r="A8" s="10" t="s">
        <v>155</v>
      </c>
      <c r="B8" s="11">
        <f>SUM(J3:J5)</f>
        <v>1500</v>
      </c>
    </row>
    <row r="9" spans="1:10" x14ac:dyDescent="0.2">
      <c r="A9" s="33" t="s">
        <v>35</v>
      </c>
    </row>
    <row r="11" spans="1:10" ht="29" customHeight="1" x14ac:dyDescent="0.2">
      <c r="A11" s="112" t="s">
        <v>69</v>
      </c>
      <c r="B11" s="112"/>
      <c r="C11" s="112"/>
      <c r="D11" s="112"/>
      <c r="E11" s="112"/>
      <c r="F11" s="112"/>
      <c r="G11" s="112"/>
    </row>
  </sheetData>
  <sheetProtection algorithmName="SHA-512" hashValue="/J2QCtOKK4IDBxuc0fKx+6d41+0j0gdW9WOimg7GFu8ZyPxtuLG0aY/4uipCTaHpuVzy2Vtw7gWolIGwlJ+dEw==" saltValue="tnCmpVwPFAzKbArDxE1Yig==" spinCount="100000" sheet="1" objects="1" scenarios="1" selectLockedCells="1"/>
  <mergeCells count="4">
    <mergeCell ref="B2:C2"/>
    <mergeCell ref="A1:H1"/>
    <mergeCell ref="A11:G11"/>
    <mergeCell ref="D6:H6"/>
  </mergeCells>
  <pageMargins left="0.7" right="0.7" top="0.75" bottom="0.75" header="0.3" footer="0.3"/>
  <pageSetup paperSize="9" orientation="landscape" horizontalDpi="0" verticalDpi="0"/>
  <headerFooter>
    <oddHeader>&amp;LEcole Sofia&amp;CCalcul indicatif des tarifs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B0AF-17A1-6D4A-A5C1-6EA8D9E1F2EF}">
  <dimension ref="A1:K9"/>
  <sheetViews>
    <sheetView view="pageLayout" zoomScaleNormal="253" workbookViewId="0">
      <selection activeCell="H14" sqref="H14"/>
    </sheetView>
  </sheetViews>
  <sheetFormatPr baseColWidth="10" defaultRowHeight="16" x14ac:dyDescent="0.2"/>
  <cols>
    <col min="1" max="1" width="34.83203125" customWidth="1"/>
    <col min="2" max="3" width="11.33203125" customWidth="1"/>
    <col min="4" max="4" width="6" style="2" customWidth="1"/>
    <col min="5" max="5" width="10.83203125" hidden="1" customWidth="1"/>
    <col min="6" max="6" width="10" customWidth="1"/>
  </cols>
  <sheetData>
    <row r="1" spans="1:11" s="7" customFormat="1" ht="30" customHeight="1" thickBot="1" x14ac:dyDescent="0.25">
      <c r="A1" s="126" t="s">
        <v>47</v>
      </c>
      <c r="B1" s="126"/>
      <c r="C1" s="126"/>
      <c r="D1" s="126"/>
      <c r="E1" s="126"/>
      <c r="F1" s="126"/>
    </row>
    <row r="2" spans="1:11" s="2" customFormat="1" ht="30" customHeight="1" thickBot="1" x14ac:dyDescent="0.25">
      <c r="A2" s="16" t="s">
        <v>19</v>
      </c>
      <c r="B2" s="101" t="s">
        <v>48</v>
      </c>
      <c r="C2" s="102"/>
      <c r="E2" s="2" t="s">
        <v>52</v>
      </c>
    </row>
    <row r="3" spans="1:11" x14ac:dyDescent="0.2">
      <c r="A3" s="5" t="s">
        <v>53</v>
      </c>
      <c r="B3" s="17">
        <v>1650</v>
      </c>
      <c r="C3" s="37" t="s">
        <v>50</v>
      </c>
      <c r="D3" s="65">
        <v>1</v>
      </c>
      <c r="E3" s="4">
        <f>B3</f>
        <v>1650</v>
      </c>
    </row>
    <row r="4" spans="1:11" ht="9" customHeight="1" thickBot="1" x14ac:dyDescent="0.25"/>
    <row r="5" spans="1:11" ht="17" thickBot="1" x14ac:dyDescent="0.25">
      <c r="A5" s="10" t="s">
        <v>155</v>
      </c>
      <c r="B5" s="11">
        <f>SUM(E3:E3)</f>
        <v>1650</v>
      </c>
    </row>
    <row r="6" spans="1:11" x14ac:dyDescent="0.2">
      <c r="A6" s="33" t="s">
        <v>76</v>
      </c>
    </row>
    <row r="9" spans="1:11" ht="38" customHeight="1" x14ac:dyDescent="0.2">
      <c r="A9" s="112" t="s">
        <v>69</v>
      </c>
      <c r="B9" s="112"/>
      <c r="C9" s="112"/>
      <c r="D9" s="112"/>
      <c r="E9" s="112"/>
      <c r="F9" s="112"/>
      <c r="G9" s="112"/>
      <c r="H9" s="112"/>
      <c r="I9" s="112"/>
      <c r="J9" s="112"/>
      <c r="K9" s="112"/>
    </row>
  </sheetData>
  <sheetProtection algorithmName="SHA-512" hashValue="VHqaXjFn1n/C95aoYudsGWqEkpeqk/IEPBuwgxAGx28lZfBQvDLQR7+yTCePzkEDwcXQ48PVGJuLE6d1h4DUYw==" saltValue="rxW+N8kkVLpjap/F9GVkMw==" spinCount="100000" sheet="1" objects="1" scenarios="1" selectLockedCells="1"/>
  <mergeCells count="3">
    <mergeCell ref="B2:C2"/>
    <mergeCell ref="A1:F1"/>
    <mergeCell ref="A9:K9"/>
  </mergeCells>
  <pageMargins left="0.7" right="0.7" top="0.75" bottom="0.75" header="0.3" footer="0.3"/>
  <pageSetup paperSize="9" orientation="landscape" horizontalDpi="0" verticalDpi="0"/>
  <headerFooter>
    <oddHeader>&amp;LEcole Sofia&amp;CCalcul indicatif des tarifs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2D94-5506-1C47-A447-F5F390158FDE}">
  <dimension ref="A1:G13"/>
  <sheetViews>
    <sheetView view="pageLayout" zoomScaleNormal="253" workbookViewId="0">
      <selection activeCell="B7" sqref="B7"/>
    </sheetView>
  </sheetViews>
  <sheetFormatPr baseColWidth="10" defaultRowHeight="16" x14ac:dyDescent="0.2"/>
  <cols>
    <col min="1" max="1" width="23.5" customWidth="1"/>
    <col min="2" max="2" width="17.5" customWidth="1"/>
  </cols>
  <sheetData>
    <row r="1" spans="1:7" ht="33" customHeight="1" thickBot="1" x14ac:dyDescent="0.25">
      <c r="A1" s="12" t="s">
        <v>18</v>
      </c>
      <c r="B1" s="13" t="s">
        <v>49</v>
      </c>
    </row>
    <row r="2" spans="1:7" x14ac:dyDescent="0.2">
      <c r="A2" s="5" t="s">
        <v>5</v>
      </c>
      <c r="B2" s="6">
        <v>2500</v>
      </c>
    </row>
    <row r="3" spans="1:7" x14ac:dyDescent="0.2">
      <c r="A3" s="5" t="s">
        <v>6</v>
      </c>
      <c r="B3" s="6">
        <v>0</v>
      </c>
    </row>
    <row r="4" spans="1:7" x14ac:dyDescent="0.2">
      <c r="A4" s="33" t="s">
        <v>76</v>
      </c>
    </row>
    <row r="6" spans="1:7" ht="17" thickBot="1" x14ac:dyDescent="0.25"/>
    <row r="7" spans="1:7" ht="33" thickBot="1" x14ac:dyDescent="0.25">
      <c r="A7" s="12" t="s">
        <v>18</v>
      </c>
      <c r="B7" s="13" t="s">
        <v>49</v>
      </c>
    </row>
    <row r="8" spans="1:7" x14ac:dyDescent="0.2">
      <c r="A8" s="5" t="s">
        <v>17</v>
      </c>
      <c r="B8" s="6">
        <v>2000</v>
      </c>
    </row>
    <row r="9" spans="1:7" x14ac:dyDescent="0.2">
      <c r="A9" s="5" t="s">
        <v>6</v>
      </c>
      <c r="B9" s="6">
        <v>0</v>
      </c>
    </row>
    <row r="10" spans="1:7" x14ac:dyDescent="0.2">
      <c r="A10" s="33" t="s">
        <v>76</v>
      </c>
    </row>
    <row r="13" spans="1:7" ht="36" customHeight="1" x14ac:dyDescent="0.2">
      <c r="A13" s="112" t="s">
        <v>69</v>
      </c>
      <c r="B13" s="112"/>
      <c r="C13" s="112"/>
      <c r="D13" s="112"/>
      <c r="E13" s="112"/>
      <c r="F13" s="38"/>
      <c r="G13" s="38"/>
    </row>
  </sheetData>
  <sheetProtection algorithmName="SHA-512" hashValue="NSrhdnuT1jk0nsmShRrDUvxn6TwYCCaJsofh3TYDd1JV8X84NyDVqRqUDFLqUEd/lbwOD1NWGqzXaqEZ2tIBBg==" saltValue="48BeufLTY5dLui/9oAkdQQ==" spinCount="100000" sheet="1" objects="1" scenarios="1" selectLockedCells="1"/>
  <mergeCells count="1">
    <mergeCell ref="A13:E13"/>
  </mergeCells>
  <pageMargins left="0.7" right="0.7" top="0.75" bottom="0.75" header="0.3" footer="0.3"/>
  <pageSetup paperSize="9" orientation="portrait" horizontalDpi="0" verticalDpi="0"/>
  <headerFooter>
    <oddHeader>&amp;LEcole Sofia&amp;CCalcul indicatif des tarifs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A760-30EB-9B41-9F0C-DC9D8228B971}">
  <dimension ref="A1:I22"/>
  <sheetViews>
    <sheetView view="pageLayout" zoomScale="125" zoomScaleNormal="253" zoomScalePageLayoutView="125" workbookViewId="0">
      <selection activeCell="A3" sqref="A3"/>
    </sheetView>
  </sheetViews>
  <sheetFormatPr baseColWidth="10" defaultRowHeight="16" x14ac:dyDescent="0.2"/>
  <cols>
    <col min="1" max="1" width="10" customWidth="1"/>
    <col min="2" max="2" width="48.6640625" customWidth="1"/>
    <col min="3" max="3" width="10.6640625" style="3" customWidth="1"/>
    <col min="4" max="4" width="10.6640625" customWidth="1"/>
    <col min="5" max="5" width="12.83203125" hidden="1" customWidth="1"/>
    <col min="6" max="6" width="13.33203125" hidden="1" customWidth="1"/>
  </cols>
  <sheetData>
    <row r="1" spans="1:6" s="7" customFormat="1" ht="30" customHeight="1" thickBot="1" x14ac:dyDescent="0.25">
      <c r="B1" s="58" t="s">
        <v>47</v>
      </c>
      <c r="C1" s="59"/>
    </row>
    <row r="2" spans="1:6" s="7" customFormat="1" ht="33" customHeight="1" thickBot="1" x14ac:dyDescent="0.25">
      <c r="A2" s="92" t="s">
        <v>110</v>
      </c>
      <c r="B2" s="12" t="s">
        <v>109</v>
      </c>
      <c r="C2" s="13" t="s">
        <v>149</v>
      </c>
      <c r="D2" s="13" t="s">
        <v>150</v>
      </c>
    </row>
    <row r="3" spans="1:6" x14ac:dyDescent="0.2">
      <c r="A3" s="46"/>
      <c r="B3" s="5" t="s">
        <v>112</v>
      </c>
      <c r="C3" s="8">
        <v>80</v>
      </c>
      <c r="D3" s="8">
        <v>150</v>
      </c>
      <c r="E3" s="4">
        <f>A3*C3*(52-8)+D3*A3</f>
        <v>0</v>
      </c>
      <c r="F3" s="4">
        <f t="shared" ref="F3:F8" si="0">E3/12</f>
        <v>0</v>
      </c>
    </row>
    <row r="4" spans="1:6" x14ac:dyDescent="0.2">
      <c r="A4" s="46"/>
      <c r="B4" s="5" t="s">
        <v>113</v>
      </c>
      <c r="C4" s="8">
        <v>80</v>
      </c>
      <c r="D4" s="8">
        <v>150</v>
      </c>
      <c r="E4" s="4">
        <f t="shared" ref="E4:E16" si="1">A4*C4*(52-8)+D4*A4</f>
        <v>0</v>
      </c>
      <c r="F4" s="4">
        <f t="shared" si="0"/>
        <v>0</v>
      </c>
    </row>
    <row r="5" spans="1:6" x14ac:dyDescent="0.2">
      <c r="A5" s="46"/>
      <c r="B5" s="5" t="s">
        <v>114</v>
      </c>
      <c r="C5" s="8">
        <v>80</v>
      </c>
      <c r="D5" s="8">
        <v>150</v>
      </c>
      <c r="E5" s="4">
        <f t="shared" si="1"/>
        <v>0</v>
      </c>
      <c r="F5" s="4">
        <f t="shared" si="0"/>
        <v>0</v>
      </c>
    </row>
    <row r="6" spans="1:6" x14ac:dyDescent="0.2">
      <c r="A6" s="46"/>
      <c r="B6" s="5" t="s">
        <v>115</v>
      </c>
      <c r="C6" s="8">
        <v>80</v>
      </c>
      <c r="D6" s="8">
        <v>150</v>
      </c>
      <c r="E6" s="4">
        <f t="shared" si="1"/>
        <v>0</v>
      </c>
      <c r="F6" s="4">
        <f t="shared" si="0"/>
        <v>0</v>
      </c>
    </row>
    <row r="7" spans="1:6" x14ac:dyDescent="0.2">
      <c r="A7" s="46"/>
      <c r="B7" s="5" t="s">
        <v>116</v>
      </c>
      <c r="C7" s="8">
        <v>80</v>
      </c>
      <c r="D7" s="8">
        <v>150</v>
      </c>
      <c r="E7" s="4">
        <f t="shared" si="1"/>
        <v>0</v>
      </c>
      <c r="F7" s="4">
        <f t="shared" si="0"/>
        <v>0</v>
      </c>
    </row>
    <row r="8" spans="1:6" x14ac:dyDescent="0.2">
      <c r="A8" s="46"/>
      <c r="B8" s="5" t="s">
        <v>117</v>
      </c>
      <c r="C8" s="8">
        <v>80</v>
      </c>
      <c r="D8" s="8">
        <v>150</v>
      </c>
      <c r="E8" s="4">
        <f t="shared" si="1"/>
        <v>0</v>
      </c>
      <c r="F8" s="4">
        <f t="shared" si="0"/>
        <v>0</v>
      </c>
    </row>
    <row r="9" spans="1:6" ht="9" customHeight="1" x14ac:dyDescent="0.2">
      <c r="C9" s="9"/>
      <c r="E9" s="4"/>
    </row>
    <row r="10" spans="1:6" x14ac:dyDescent="0.2">
      <c r="A10" s="46"/>
      <c r="B10" s="5" t="s">
        <v>118</v>
      </c>
      <c r="C10" s="8">
        <v>80</v>
      </c>
      <c r="D10" s="8">
        <v>150</v>
      </c>
      <c r="E10" s="4">
        <f t="shared" si="1"/>
        <v>0</v>
      </c>
      <c r="F10" s="4">
        <f t="shared" ref="F10:F16" si="2">E10/12</f>
        <v>0</v>
      </c>
    </row>
    <row r="11" spans="1:6" x14ac:dyDescent="0.2">
      <c r="A11" s="46"/>
      <c r="B11" s="5" t="s">
        <v>119</v>
      </c>
      <c r="C11" s="8">
        <v>80</v>
      </c>
      <c r="D11" s="8">
        <v>150</v>
      </c>
      <c r="E11" s="4">
        <f t="shared" si="1"/>
        <v>0</v>
      </c>
      <c r="F11" s="4">
        <f t="shared" si="2"/>
        <v>0</v>
      </c>
    </row>
    <row r="12" spans="1:6" x14ac:dyDescent="0.2">
      <c r="A12" s="46"/>
      <c r="B12" s="5" t="s">
        <v>120</v>
      </c>
      <c r="C12" s="8">
        <v>80</v>
      </c>
      <c r="D12" s="8">
        <v>150</v>
      </c>
      <c r="E12" s="4">
        <f t="shared" si="1"/>
        <v>0</v>
      </c>
      <c r="F12" s="4">
        <f t="shared" ref="F12" si="3">E12/12</f>
        <v>0</v>
      </c>
    </row>
    <row r="13" spans="1:6" x14ac:dyDescent="0.2">
      <c r="A13" s="46"/>
      <c r="B13" s="5" t="s">
        <v>121</v>
      </c>
      <c r="C13" s="8">
        <v>80</v>
      </c>
      <c r="D13" s="8">
        <v>150</v>
      </c>
      <c r="E13" s="4">
        <f t="shared" si="1"/>
        <v>0</v>
      </c>
      <c r="F13" s="4">
        <f t="shared" si="2"/>
        <v>0</v>
      </c>
    </row>
    <row r="14" spans="1:6" x14ac:dyDescent="0.2">
      <c r="A14" s="46"/>
      <c r="B14" s="5" t="s">
        <v>122</v>
      </c>
      <c r="C14" s="8">
        <v>80</v>
      </c>
      <c r="D14" s="8">
        <v>150</v>
      </c>
      <c r="E14" s="4">
        <f t="shared" si="1"/>
        <v>0</v>
      </c>
      <c r="F14" s="4">
        <f t="shared" si="2"/>
        <v>0</v>
      </c>
    </row>
    <row r="15" spans="1:6" x14ac:dyDescent="0.2">
      <c r="A15" s="46"/>
      <c r="B15" s="5" t="s">
        <v>123</v>
      </c>
      <c r="C15" s="8">
        <v>80</v>
      </c>
      <c r="D15" s="8">
        <v>150</v>
      </c>
      <c r="E15" s="4">
        <f t="shared" si="1"/>
        <v>0</v>
      </c>
      <c r="F15" s="4">
        <f t="shared" si="2"/>
        <v>0</v>
      </c>
    </row>
    <row r="16" spans="1:6" ht="34" customHeight="1" x14ac:dyDescent="0.2">
      <c r="A16" s="46"/>
      <c r="B16" s="93" t="s">
        <v>129</v>
      </c>
      <c r="C16" s="66">
        <v>80</v>
      </c>
      <c r="D16" s="66">
        <v>150</v>
      </c>
      <c r="E16" s="4">
        <f t="shared" si="1"/>
        <v>0</v>
      </c>
      <c r="F16" s="4">
        <f t="shared" si="2"/>
        <v>0</v>
      </c>
    </row>
    <row r="17" spans="1:9" ht="9" customHeight="1" x14ac:dyDescent="0.2">
      <c r="C17" s="9"/>
      <c r="E17" s="4"/>
    </row>
    <row r="18" spans="1:9" ht="9" customHeight="1" thickBot="1" x14ac:dyDescent="0.25"/>
    <row r="19" spans="1:9" ht="17" thickBot="1" x14ac:dyDescent="0.25">
      <c r="B19" s="10" t="s">
        <v>156</v>
      </c>
      <c r="C19" s="11">
        <f>(SUM(E3:E16))/12</f>
        <v>0</v>
      </c>
      <c r="E19" s="4">
        <f>SUM(E3:E16)</f>
        <v>0</v>
      </c>
      <c r="F19" s="4">
        <f>SUM(F3:F16)</f>
        <v>0</v>
      </c>
    </row>
    <row r="20" spans="1:9" x14ac:dyDescent="0.2">
      <c r="B20" s="33" t="s">
        <v>70</v>
      </c>
    </row>
    <row r="21" spans="1:9" x14ac:dyDescent="0.2">
      <c r="B21" s="33" t="s">
        <v>151</v>
      </c>
    </row>
    <row r="22" spans="1:9" ht="43" customHeight="1" x14ac:dyDescent="0.2">
      <c r="A22" s="119" t="s">
        <v>69</v>
      </c>
      <c r="B22" s="119"/>
      <c r="C22" s="119"/>
      <c r="D22" s="119"/>
      <c r="E22" s="119"/>
      <c r="F22" s="119"/>
      <c r="G22" s="119"/>
      <c r="H22" s="119"/>
      <c r="I22" s="119"/>
    </row>
  </sheetData>
  <sheetProtection algorithmName="SHA-512" hashValue="10CH+9Foxlge+T50CBGG8CaDKVNNup+SXsYziuq7IZjGa+Az5vbkgwBtPcNAwdHDgFBiIOoOtOpqFKzl8DoDZQ==" saltValue="oOan1i/YyBwV5tuGjGso5g==" spinCount="100000" sheet="1" objects="1" scenarios="1" selectLockedCells="1"/>
  <mergeCells count="1">
    <mergeCell ref="A22:I22"/>
  </mergeCells>
  <pageMargins left="0.7" right="0.7" top="0.75" bottom="0.75" header="0.3" footer="0.3"/>
  <pageSetup paperSize="9" orientation="landscape" r:id="rId1"/>
  <headerFooter>
    <oddHeader>&amp;LEcole Sofia&amp;C&amp;"Calibri (Corps),Normal"&amp;K000000Calcul indicatif des tarifs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E9885-700D-774E-8821-045F4A7A2DDB}">
  <dimension ref="A1:G24"/>
  <sheetViews>
    <sheetView view="pageLayout" zoomScaleNormal="253" workbookViewId="0">
      <selection activeCell="C3" sqref="C3"/>
    </sheetView>
  </sheetViews>
  <sheetFormatPr baseColWidth="10" defaultRowHeight="16" x14ac:dyDescent="0.2"/>
  <cols>
    <col min="1" max="1" width="23.5" customWidth="1"/>
    <col min="2" max="2" width="14.83203125" style="3" customWidth="1"/>
    <col min="3" max="3" width="6.1640625" customWidth="1"/>
    <col min="4" max="4" width="10.83203125" hidden="1" customWidth="1"/>
  </cols>
  <sheetData>
    <row r="1" spans="1:4" s="7" customFormat="1" ht="30" customHeight="1" thickBot="1" x14ac:dyDescent="0.25">
      <c r="A1" s="58" t="s">
        <v>47</v>
      </c>
      <c r="B1" s="59"/>
    </row>
    <row r="2" spans="1:4" s="7" customFormat="1" ht="33" customHeight="1" thickBot="1" x14ac:dyDescent="0.25">
      <c r="A2" s="12" t="s">
        <v>72</v>
      </c>
      <c r="B2" s="13" t="s">
        <v>46</v>
      </c>
    </row>
    <row r="3" spans="1:4" x14ac:dyDescent="0.2">
      <c r="A3" s="5" t="s">
        <v>7</v>
      </c>
      <c r="B3" s="8">
        <v>180</v>
      </c>
      <c r="C3" s="46"/>
      <c r="D3" s="4">
        <f t="shared" ref="D3:D8" si="0">C3*B3</f>
        <v>0</v>
      </c>
    </row>
    <row r="4" spans="1:4" x14ac:dyDescent="0.2">
      <c r="A4" s="5" t="s">
        <v>8</v>
      </c>
      <c r="B4" s="8">
        <v>180</v>
      </c>
      <c r="C4" s="46"/>
      <c r="D4" s="4">
        <f t="shared" si="0"/>
        <v>0</v>
      </c>
    </row>
    <row r="5" spans="1:4" x14ac:dyDescent="0.2">
      <c r="A5" s="5" t="s">
        <v>36</v>
      </c>
      <c r="B5" s="8">
        <v>180</v>
      </c>
      <c r="C5" s="46"/>
      <c r="D5" s="4">
        <f t="shared" si="0"/>
        <v>0</v>
      </c>
    </row>
    <row r="6" spans="1:4" x14ac:dyDescent="0.2">
      <c r="A6" s="5" t="s">
        <v>37</v>
      </c>
      <c r="B6" s="8">
        <v>180</v>
      </c>
      <c r="C6" s="46"/>
      <c r="D6" s="4">
        <f t="shared" si="0"/>
        <v>0</v>
      </c>
    </row>
    <row r="7" spans="1:4" x14ac:dyDescent="0.2">
      <c r="A7" s="5" t="s">
        <v>38</v>
      </c>
      <c r="B7" s="8">
        <v>180</v>
      </c>
      <c r="C7" s="46"/>
      <c r="D7" s="4">
        <f t="shared" si="0"/>
        <v>0</v>
      </c>
    </row>
    <row r="8" spans="1:4" x14ac:dyDescent="0.2">
      <c r="A8" s="5" t="s">
        <v>39</v>
      </c>
      <c r="B8" s="8">
        <v>180</v>
      </c>
      <c r="C8" s="46"/>
      <c r="D8" s="4">
        <f t="shared" si="0"/>
        <v>0</v>
      </c>
    </row>
    <row r="9" spans="1:4" ht="9" customHeight="1" x14ac:dyDescent="0.2">
      <c r="B9" s="9"/>
      <c r="D9" s="4"/>
    </row>
    <row r="10" spans="1:4" x14ac:dyDescent="0.2">
      <c r="A10" s="5" t="s">
        <v>40</v>
      </c>
      <c r="B10" s="8">
        <v>280</v>
      </c>
      <c r="C10" s="46"/>
      <c r="D10" s="4">
        <f t="shared" ref="D10:D16" si="1">C10*B10</f>
        <v>0</v>
      </c>
    </row>
    <row r="11" spans="1:4" x14ac:dyDescent="0.2">
      <c r="A11" s="5" t="s">
        <v>41</v>
      </c>
      <c r="B11" s="8">
        <v>280</v>
      </c>
      <c r="C11" s="46"/>
      <c r="D11" s="4">
        <f t="shared" si="1"/>
        <v>0</v>
      </c>
    </row>
    <row r="12" spans="1:4" x14ac:dyDescent="0.2">
      <c r="A12" s="5" t="s">
        <v>111</v>
      </c>
      <c r="B12" s="8">
        <v>280</v>
      </c>
      <c r="C12" s="46"/>
      <c r="D12" s="4">
        <f t="shared" ref="D12" si="2">C12*B12</f>
        <v>0</v>
      </c>
    </row>
    <row r="13" spans="1:4" x14ac:dyDescent="0.2">
      <c r="A13" s="5" t="s">
        <v>42</v>
      </c>
      <c r="B13" s="8">
        <v>280</v>
      </c>
      <c r="C13" s="46"/>
      <c r="D13" s="4">
        <f t="shared" si="1"/>
        <v>0</v>
      </c>
    </row>
    <row r="14" spans="1:4" x14ac:dyDescent="0.2">
      <c r="A14" s="5" t="s">
        <v>43</v>
      </c>
      <c r="B14" s="8">
        <v>280</v>
      </c>
      <c r="C14" s="46"/>
      <c r="D14" s="4">
        <f t="shared" si="1"/>
        <v>0</v>
      </c>
    </row>
    <row r="15" spans="1:4" x14ac:dyDescent="0.2">
      <c r="A15" s="5" t="s">
        <v>44</v>
      </c>
      <c r="B15" s="8">
        <v>230</v>
      </c>
      <c r="C15" s="46"/>
      <c r="D15" s="4">
        <f t="shared" si="1"/>
        <v>0</v>
      </c>
    </row>
    <row r="16" spans="1:4" x14ac:dyDescent="0.2">
      <c r="A16" s="5" t="s">
        <v>45</v>
      </c>
      <c r="B16" s="8">
        <v>230</v>
      </c>
      <c r="C16" s="46"/>
      <c r="D16" s="4">
        <f t="shared" si="1"/>
        <v>0</v>
      </c>
    </row>
    <row r="17" spans="1:7" ht="9" customHeight="1" x14ac:dyDescent="0.2">
      <c r="B17" s="9"/>
      <c r="D17" s="4"/>
    </row>
    <row r="18" spans="1:7" ht="31" x14ac:dyDescent="0.2">
      <c r="A18" s="34" t="s">
        <v>87</v>
      </c>
      <c r="B18" s="66">
        <v>0</v>
      </c>
    </row>
    <row r="19" spans="1:7" ht="9" customHeight="1" thickBot="1" x14ac:dyDescent="0.25"/>
    <row r="20" spans="1:7" ht="17" thickBot="1" x14ac:dyDescent="0.25">
      <c r="A20" s="10" t="s">
        <v>12</v>
      </c>
      <c r="B20" s="11">
        <f>SUM(D3:D16)</f>
        <v>0</v>
      </c>
    </row>
    <row r="21" spans="1:7" x14ac:dyDescent="0.2">
      <c r="A21" s="33" t="s">
        <v>70</v>
      </c>
    </row>
    <row r="22" spans="1:7" x14ac:dyDescent="0.2">
      <c r="A22" s="33"/>
    </row>
    <row r="24" spans="1:7" ht="43" customHeight="1" x14ac:dyDescent="0.2">
      <c r="A24" s="112" t="s">
        <v>69</v>
      </c>
      <c r="B24" s="112"/>
      <c r="C24" s="112"/>
      <c r="D24" s="112"/>
      <c r="E24" s="112"/>
      <c r="F24" s="112"/>
      <c r="G24" s="112"/>
    </row>
  </sheetData>
  <sheetProtection algorithmName="SHA-512" hashValue="wKXx1lv+6zv/6pXAYKQvk14ux3t9YMk7z6YSpLdy3BY8bi4BrV7J3cB8joo1dN0Z3eyFTJaH2PU4dGQBsBIw3Q==" saltValue="cQ3BBUAB16PTJhfDBYx+ZA==" spinCount="100000" sheet="1" objects="1" scenarios="1" selectLockedCells="1"/>
  <mergeCells count="1">
    <mergeCell ref="A24:G24"/>
  </mergeCells>
  <pageMargins left="0.7" right="0.7" top="0.75" bottom="0.75" header="0.3" footer="0.3"/>
  <pageSetup paperSize="9" orientation="landscape" horizontalDpi="0" verticalDpi="0"/>
  <headerFooter>
    <oddHeader>&amp;LEcole Sofia&amp;C&amp;"Calibri (Corps),Normal"&amp;K000000Calcul indicatif des tarifs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D8FC3-09CE-7F4A-B873-AF588B775371}">
  <dimension ref="A1:F26"/>
  <sheetViews>
    <sheetView tabSelected="1" zoomScale="110" zoomScaleNormal="110" workbookViewId="0">
      <selection activeCell="D3" sqref="D3"/>
    </sheetView>
  </sheetViews>
  <sheetFormatPr baseColWidth="10" defaultRowHeight="16" x14ac:dyDescent="0.2"/>
  <cols>
    <col min="1" max="1" width="32.83203125" customWidth="1"/>
    <col min="2" max="3" width="13.5" customWidth="1"/>
    <col min="4" max="5" width="10" customWidth="1"/>
    <col min="6" max="6" width="10.83203125" hidden="1" customWidth="1"/>
    <col min="7" max="7" width="5.1640625" customWidth="1"/>
  </cols>
  <sheetData>
    <row r="1" spans="1:6" s="7" customFormat="1" ht="30" customHeight="1" thickBot="1" x14ac:dyDescent="0.25">
      <c r="A1" s="118" t="s">
        <v>47</v>
      </c>
      <c r="B1" s="118"/>
      <c r="C1" s="118"/>
      <c r="D1" s="118"/>
      <c r="E1" s="126"/>
    </row>
    <row r="2" spans="1:6" s="2" customFormat="1" ht="60" customHeight="1" thickBot="1" x14ac:dyDescent="0.25">
      <c r="A2" s="67" t="s">
        <v>152</v>
      </c>
      <c r="B2" s="101" t="s">
        <v>48</v>
      </c>
      <c r="C2" s="102" t="s">
        <v>0</v>
      </c>
      <c r="D2" s="13"/>
    </row>
    <row r="3" spans="1:6" x14ac:dyDescent="0.2">
      <c r="A3" s="35" t="s">
        <v>138</v>
      </c>
      <c r="B3" s="20">
        <v>95</v>
      </c>
      <c r="C3" s="36" t="s">
        <v>51</v>
      </c>
      <c r="D3" s="39"/>
      <c r="E3" s="127" t="s">
        <v>54</v>
      </c>
      <c r="F3" s="4">
        <f>D3*B3</f>
        <v>0</v>
      </c>
    </row>
    <row r="4" spans="1:6" x14ac:dyDescent="0.2">
      <c r="A4" s="35" t="s">
        <v>139</v>
      </c>
      <c r="B4" s="20">
        <f>B3*2</f>
        <v>190</v>
      </c>
      <c r="C4" s="36" t="s">
        <v>51</v>
      </c>
      <c r="D4" s="39"/>
      <c r="E4" s="127"/>
      <c r="F4" s="4">
        <f>D4*B4</f>
        <v>0</v>
      </c>
    </row>
    <row r="5" spans="1:6" x14ac:dyDescent="0.2">
      <c r="A5" s="35" t="s">
        <v>141</v>
      </c>
      <c r="B5" s="20">
        <f>B3*3</f>
        <v>285</v>
      </c>
      <c r="C5" s="36" t="s">
        <v>51</v>
      </c>
      <c r="D5" s="39"/>
      <c r="E5" s="127"/>
      <c r="F5" s="4">
        <f>D5*B5</f>
        <v>0</v>
      </c>
    </row>
    <row r="6" spans="1:6" x14ac:dyDescent="0.2">
      <c r="A6" s="35" t="s">
        <v>140</v>
      </c>
      <c r="B6" s="20">
        <f>B3*4</f>
        <v>380</v>
      </c>
      <c r="C6" s="36" t="s">
        <v>51</v>
      </c>
      <c r="D6" s="39"/>
      <c r="E6" s="127"/>
      <c r="F6" s="4">
        <f>D6*B6</f>
        <v>0</v>
      </c>
    </row>
    <row r="7" spans="1:6" ht="17" thickBot="1" x14ac:dyDescent="0.25"/>
    <row r="8" spans="1:6" s="2" customFormat="1" ht="29" customHeight="1" thickBot="1" x14ac:dyDescent="0.25">
      <c r="A8" s="128" t="s">
        <v>78</v>
      </c>
      <c r="B8" s="129"/>
      <c r="C8" s="95">
        <f>SUM(F3:F6)</f>
        <v>0</v>
      </c>
      <c r="D8" s="60"/>
    </row>
    <row r="9" spans="1:6" ht="12" customHeight="1" x14ac:dyDescent="0.2"/>
    <row r="10" spans="1:6" ht="17" thickBot="1" x14ac:dyDescent="0.25">
      <c r="A10" s="68"/>
    </row>
    <row r="11" spans="1:6" ht="61" customHeight="1" thickBot="1" x14ac:dyDescent="0.25">
      <c r="A11" s="67" t="s">
        <v>153</v>
      </c>
      <c r="B11" s="101" t="s">
        <v>48</v>
      </c>
      <c r="C11" s="102" t="s">
        <v>0</v>
      </c>
      <c r="D11" s="13"/>
      <c r="E11" s="2"/>
      <c r="F11" s="2"/>
    </row>
    <row r="12" spans="1:6" x14ac:dyDescent="0.2">
      <c r="A12" s="35" t="s">
        <v>138</v>
      </c>
      <c r="B12" s="20">
        <v>95</v>
      </c>
      <c r="C12" s="36" t="s">
        <v>51</v>
      </c>
      <c r="D12" s="39"/>
      <c r="E12" s="127" t="s">
        <v>54</v>
      </c>
      <c r="F12" s="4">
        <f>D12*B12</f>
        <v>0</v>
      </c>
    </row>
    <row r="13" spans="1:6" x14ac:dyDescent="0.2">
      <c r="A13" s="35" t="s">
        <v>139</v>
      </c>
      <c r="B13" s="20">
        <f>B12*2</f>
        <v>190</v>
      </c>
      <c r="C13" s="36" t="s">
        <v>51</v>
      </c>
      <c r="D13" s="39"/>
      <c r="E13" s="127"/>
      <c r="F13" s="4">
        <f>D13*B13</f>
        <v>0</v>
      </c>
    </row>
    <row r="14" spans="1:6" x14ac:dyDescent="0.2">
      <c r="A14" s="35" t="s">
        <v>141</v>
      </c>
      <c r="B14" s="20">
        <f>B12*3</f>
        <v>285</v>
      </c>
      <c r="C14" s="36" t="s">
        <v>51</v>
      </c>
      <c r="D14" s="39"/>
      <c r="E14" s="127"/>
      <c r="F14" s="4">
        <f>D14*B14</f>
        <v>0</v>
      </c>
    </row>
    <row r="15" spans="1:6" x14ac:dyDescent="0.2">
      <c r="A15" s="35" t="s">
        <v>140</v>
      </c>
      <c r="B15" s="20">
        <f>B12*4</f>
        <v>380</v>
      </c>
      <c r="C15" s="36" t="s">
        <v>51</v>
      </c>
      <c r="D15" s="39"/>
      <c r="E15" s="127"/>
      <c r="F15" s="4">
        <f>D15*B15</f>
        <v>0</v>
      </c>
    </row>
    <row r="16" spans="1:6" ht="17" thickBot="1" x14ac:dyDescent="0.25"/>
    <row r="17" spans="1:6" s="2" customFormat="1" ht="30" customHeight="1" thickBot="1" x14ac:dyDescent="0.25">
      <c r="A17" s="128" t="s">
        <v>78</v>
      </c>
      <c r="B17" s="129"/>
      <c r="C17" s="95">
        <f>SUM(F12:F15)</f>
        <v>0</v>
      </c>
      <c r="D17" s="60"/>
    </row>
    <row r="19" spans="1:6" ht="17" thickBot="1" x14ac:dyDescent="0.25"/>
    <row r="20" spans="1:6" ht="60" customHeight="1" thickBot="1" x14ac:dyDescent="0.25">
      <c r="A20" s="130" t="s">
        <v>144</v>
      </c>
      <c r="B20" s="131"/>
      <c r="C20" s="131"/>
      <c r="D20" s="132"/>
      <c r="E20" s="2"/>
      <c r="F20" s="2"/>
    </row>
    <row r="21" spans="1:6" x14ac:dyDescent="0.2">
      <c r="A21" s="19" t="s">
        <v>142</v>
      </c>
      <c r="B21" s="20"/>
      <c r="C21" s="36"/>
      <c r="D21" s="96" t="s">
        <v>146</v>
      </c>
      <c r="E21" s="56"/>
      <c r="F21" s="4"/>
    </row>
    <row r="22" spans="1:6" x14ac:dyDescent="0.2">
      <c r="A22" s="19" t="s">
        <v>143</v>
      </c>
      <c r="B22" s="20"/>
      <c r="C22" s="36"/>
      <c r="D22" s="96" t="s">
        <v>146</v>
      </c>
      <c r="E22" s="56"/>
      <c r="F22" s="4"/>
    </row>
    <row r="23" spans="1:6" x14ac:dyDescent="0.2">
      <c r="A23" s="19" t="s">
        <v>145</v>
      </c>
      <c r="B23" s="20"/>
      <c r="C23" s="36"/>
      <c r="D23" s="96" t="s">
        <v>146</v>
      </c>
      <c r="E23" s="56"/>
      <c r="F23" s="4"/>
    </row>
    <row r="26" spans="1:6" ht="26" customHeight="1" x14ac:dyDescent="0.2">
      <c r="A26" s="112" t="s">
        <v>69</v>
      </c>
      <c r="B26" s="112"/>
      <c r="C26" s="112"/>
      <c r="D26" s="112"/>
      <c r="E26" s="112"/>
    </row>
  </sheetData>
  <sheetProtection algorithmName="SHA-512" hashValue="WRjYWELNLidN3JnLIIxJcA00VOL+UIxrt6PqHF5siXDno8MzHC3B29hEGfcN0Z5oy89fXLTtHmSNwi4u6KyaNA==" saltValue="D4rgIWtSmZQAHEoEtWB6lA==" spinCount="100000" sheet="1" objects="1" scenarios="1" selectLockedCells="1"/>
  <mergeCells count="9">
    <mergeCell ref="E12:E15"/>
    <mergeCell ref="A17:B17"/>
    <mergeCell ref="A20:D20"/>
    <mergeCell ref="A26:E26"/>
    <mergeCell ref="A1:E1"/>
    <mergeCell ref="B2:C2"/>
    <mergeCell ref="E3:E6"/>
    <mergeCell ref="A8:B8"/>
    <mergeCell ref="B11:C11"/>
  </mergeCells>
  <pageMargins left="0.7" right="0.7" top="0.75" bottom="0.75" header="0.3" footer="0.3"/>
  <pageSetup paperSize="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1F07F-DE7A-8D40-8D0C-62F77AE2D138}">
  <dimension ref="A1:I31"/>
  <sheetViews>
    <sheetView zoomScale="186" zoomScaleNormal="130" zoomScalePageLayoutView="170" workbookViewId="0">
      <selection activeCell="D9" sqref="D9"/>
    </sheetView>
  </sheetViews>
  <sheetFormatPr baseColWidth="10" defaultRowHeight="16" x14ac:dyDescent="0.2"/>
  <cols>
    <col min="1" max="1" width="36.6640625" customWidth="1"/>
    <col min="2" max="2" width="12" customWidth="1"/>
    <col min="3" max="3" width="13.33203125" customWidth="1"/>
    <col min="4" max="8" width="10" customWidth="1"/>
    <col min="9" max="9" width="15.6640625" style="42" hidden="1" customWidth="1"/>
  </cols>
  <sheetData>
    <row r="1" spans="1:9" s="7" customFormat="1" ht="30" customHeight="1" thickBot="1" x14ac:dyDescent="0.25">
      <c r="A1" s="126" t="s">
        <v>47</v>
      </c>
      <c r="B1" s="126"/>
      <c r="C1" s="126"/>
      <c r="D1" s="126"/>
      <c r="E1" s="126"/>
      <c r="F1" s="126"/>
      <c r="G1" s="126"/>
      <c r="H1" s="126"/>
      <c r="I1" s="126"/>
    </row>
    <row r="2" spans="1:9" ht="18" thickBot="1" x14ac:dyDescent="0.25">
      <c r="A2" s="14" t="s">
        <v>92</v>
      </c>
      <c r="B2" s="43" t="s">
        <v>34</v>
      </c>
      <c r="C2" s="44" t="s">
        <v>0</v>
      </c>
      <c r="D2" s="23" t="s">
        <v>0</v>
      </c>
      <c r="E2" s="43" t="s">
        <v>13</v>
      </c>
      <c r="F2" s="13" t="s">
        <v>14</v>
      </c>
      <c r="G2" s="14" t="s">
        <v>15</v>
      </c>
      <c r="H2" s="13" t="s">
        <v>16</v>
      </c>
      <c r="I2" s="49" t="s">
        <v>73</v>
      </c>
    </row>
    <row r="3" spans="1:9" x14ac:dyDescent="0.2">
      <c r="A3" s="25" t="s">
        <v>91</v>
      </c>
      <c r="B3" s="71" t="s">
        <v>80</v>
      </c>
      <c r="C3" s="72"/>
      <c r="D3" s="73"/>
      <c r="E3" s="73"/>
      <c r="F3" s="79"/>
      <c r="G3" s="73"/>
      <c r="H3" s="73"/>
      <c r="I3" s="74"/>
    </row>
    <row r="4" spans="1:9" x14ac:dyDescent="0.2">
      <c r="A4" s="19" t="s">
        <v>71</v>
      </c>
      <c r="B4" s="27">
        <v>27</v>
      </c>
      <c r="C4" s="24" t="s">
        <v>55</v>
      </c>
      <c r="D4" s="46"/>
      <c r="E4" s="46"/>
      <c r="F4" s="46"/>
      <c r="G4" s="46"/>
      <c r="H4" s="46"/>
      <c r="I4" s="51">
        <f>SUM(D4:H4)*B4</f>
        <v>0</v>
      </c>
    </row>
    <row r="5" spans="1:9" x14ac:dyDescent="0.2">
      <c r="A5" s="19" t="s">
        <v>66</v>
      </c>
      <c r="B5" s="27">
        <v>47</v>
      </c>
      <c r="C5" s="24" t="s">
        <v>60</v>
      </c>
      <c r="D5" s="46"/>
      <c r="E5" s="46"/>
      <c r="F5" s="46"/>
      <c r="G5" s="46"/>
      <c r="H5" s="46"/>
      <c r="I5" s="51">
        <f>SUM(D5:H5)*B5</f>
        <v>0</v>
      </c>
    </row>
    <row r="6" spans="1:9" ht="16" customHeight="1" x14ac:dyDescent="0.2">
      <c r="A6" s="19" t="s">
        <v>23</v>
      </c>
      <c r="B6" s="116" t="s">
        <v>148</v>
      </c>
      <c r="C6" s="116"/>
      <c r="D6" s="46"/>
      <c r="E6" s="46"/>
      <c r="F6" s="46"/>
      <c r="G6" s="46"/>
      <c r="H6" s="46"/>
      <c r="I6" s="51">
        <f t="shared" ref="I6:I15" si="0">SUM(D6:H6)*5</f>
        <v>0</v>
      </c>
    </row>
    <row r="7" spans="1:9" x14ac:dyDescent="0.2">
      <c r="A7" s="19" t="s">
        <v>24</v>
      </c>
      <c r="B7" s="116"/>
      <c r="C7" s="116"/>
      <c r="D7" s="46"/>
      <c r="E7" s="46"/>
      <c r="F7" s="46"/>
      <c r="G7" s="46"/>
      <c r="H7" s="46"/>
      <c r="I7" s="51">
        <f t="shared" si="0"/>
        <v>0</v>
      </c>
    </row>
    <row r="8" spans="1:9" x14ac:dyDescent="0.2">
      <c r="A8" s="19" t="s">
        <v>25</v>
      </c>
      <c r="B8" s="116"/>
      <c r="C8" s="116"/>
      <c r="D8" s="46"/>
      <c r="E8" s="46"/>
      <c r="F8" s="46"/>
      <c r="G8" s="46"/>
      <c r="H8" s="46"/>
      <c r="I8" s="51">
        <f t="shared" si="0"/>
        <v>0</v>
      </c>
    </row>
    <row r="9" spans="1:9" x14ac:dyDescent="0.2">
      <c r="A9" s="19" t="s">
        <v>26</v>
      </c>
      <c r="B9" s="116"/>
      <c r="C9" s="116"/>
      <c r="D9" s="46"/>
      <c r="E9" s="46"/>
      <c r="F9" s="46"/>
      <c r="G9" s="46"/>
      <c r="H9" s="46"/>
      <c r="I9" s="51">
        <f t="shared" si="0"/>
        <v>0</v>
      </c>
    </row>
    <row r="10" spans="1:9" x14ac:dyDescent="0.2">
      <c r="A10" s="19" t="s">
        <v>27</v>
      </c>
      <c r="B10" s="116"/>
      <c r="C10" s="116"/>
      <c r="D10" s="98">
        <f>IF(D9=1,1,)</f>
        <v>0</v>
      </c>
      <c r="E10" s="40">
        <f>IF(E9=1,1,)</f>
        <v>0</v>
      </c>
      <c r="F10" s="46"/>
      <c r="G10" s="98">
        <f t="shared" ref="G10:H12" si="1">IF(G9=1,1,)</f>
        <v>0</v>
      </c>
      <c r="H10" s="98">
        <f t="shared" si="1"/>
        <v>0</v>
      </c>
      <c r="I10" s="51">
        <f>SUM(D10:H10)*5</f>
        <v>0</v>
      </c>
    </row>
    <row r="11" spans="1:9" x14ac:dyDescent="0.2">
      <c r="A11" s="19" t="s">
        <v>28</v>
      </c>
      <c r="B11" s="116"/>
      <c r="C11" s="116"/>
      <c r="D11" s="99">
        <f t="shared" ref="D11:E12" si="2">IF(D10=1,1,)</f>
        <v>0</v>
      </c>
      <c r="E11" s="40">
        <f t="shared" si="2"/>
        <v>0</v>
      </c>
      <c r="F11" s="46"/>
      <c r="G11" s="99">
        <f t="shared" si="1"/>
        <v>0</v>
      </c>
      <c r="H11" s="99">
        <f t="shared" si="1"/>
        <v>0</v>
      </c>
      <c r="I11" s="51">
        <f>SUM(D11:H11)*5</f>
        <v>0</v>
      </c>
    </row>
    <row r="12" spans="1:9" x14ac:dyDescent="0.2">
      <c r="A12" s="19" t="s">
        <v>29</v>
      </c>
      <c r="B12" s="116"/>
      <c r="C12" s="116"/>
      <c r="D12" s="100">
        <f t="shared" si="2"/>
        <v>0</v>
      </c>
      <c r="E12" s="40">
        <f t="shared" si="2"/>
        <v>0</v>
      </c>
      <c r="F12" s="46"/>
      <c r="G12" s="100">
        <f t="shared" si="1"/>
        <v>0</v>
      </c>
      <c r="H12" s="100">
        <f t="shared" si="1"/>
        <v>0</v>
      </c>
      <c r="I12" s="51">
        <f>SUM(D12:H12)*5</f>
        <v>0</v>
      </c>
    </row>
    <row r="13" spans="1:9" x14ac:dyDescent="0.2">
      <c r="A13" s="19" t="s">
        <v>30</v>
      </c>
      <c r="B13" s="116"/>
      <c r="C13" s="116"/>
      <c r="D13" s="46"/>
      <c r="E13" s="46"/>
      <c r="F13" s="46"/>
      <c r="G13" s="46"/>
      <c r="H13" s="46"/>
      <c r="I13" s="51">
        <f t="shared" si="0"/>
        <v>0</v>
      </c>
    </row>
    <row r="14" spans="1:9" x14ac:dyDescent="0.2">
      <c r="A14" s="19" t="s">
        <v>31</v>
      </c>
      <c r="B14" s="116"/>
      <c r="C14" s="116"/>
      <c r="D14" s="46"/>
      <c r="E14" s="46"/>
      <c r="F14" s="46"/>
      <c r="G14" s="46"/>
      <c r="H14" s="46"/>
      <c r="I14" s="51">
        <f t="shared" si="0"/>
        <v>0</v>
      </c>
    </row>
    <row r="15" spans="1:9" x14ac:dyDescent="0.2">
      <c r="A15" s="19" t="s">
        <v>32</v>
      </c>
      <c r="B15" s="116"/>
      <c r="C15" s="116"/>
      <c r="D15" s="46"/>
      <c r="E15" s="46"/>
      <c r="F15" s="46"/>
      <c r="G15" s="46"/>
      <c r="H15" s="46"/>
      <c r="I15" s="51">
        <f t="shared" si="0"/>
        <v>0</v>
      </c>
    </row>
    <row r="16" spans="1:9" x14ac:dyDescent="0.2">
      <c r="A16" s="25" t="s">
        <v>90</v>
      </c>
      <c r="B16" s="71" t="s">
        <v>80</v>
      </c>
      <c r="C16" s="72"/>
      <c r="D16" s="73"/>
      <c r="E16" s="73"/>
      <c r="F16" s="79"/>
      <c r="G16" s="73"/>
      <c r="H16" s="73"/>
      <c r="I16" s="74"/>
    </row>
    <row r="17" spans="1:9" ht="17" thickBot="1" x14ac:dyDescent="0.25"/>
    <row r="18" spans="1:9" ht="17" thickBot="1" x14ac:dyDescent="0.25">
      <c r="A18" s="10" t="s">
        <v>89</v>
      </c>
      <c r="B18" s="11">
        <f>SUM(I4:I15)</f>
        <v>0</v>
      </c>
    </row>
    <row r="19" spans="1:9" x14ac:dyDescent="0.2">
      <c r="A19" s="33"/>
    </row>
    <row r="21" spans="1:9" ht="36" customHeight="1" x14ac:dyDescent="0.2">
      <c r="A21" s="112"/>
      <c r="B21" s="112"/>
      <c r="C21" s="112"/>
      <c r="D21" s="112"/>
      <c r="E21" s="112"/>
      <c r="F21" s="112"/>
      <c r="G21" s="112"/>
      <c r="H21" s="112"/>
      <c r="I21" s="112"/>
    </row>
    <row r="23" spans="1:9" ht="17" thickBot="1" x14ac:dyDescent="0.25"/>
    <row r="24" spans="1:9" ht="35" thickBot="1" x14ac:dyDescent="0.25">
      <c r="A24" s="67" t="s">
        <v>85</v>
      </c>
      <c r="B24" s="101" t="s">
        <v>34</v>
      </c>
      <c r="C24" s="102" t="s">
        <v>0</v>
      </c>
      <c r="D24" s="29" t="s">
        <v>0</v>
      </c>
      <c r="E24" s="30" t="s">
        <v>13</v>
      </c>
      <c r="F24" s="31" t="s">
        <v>14</v>
      </c>
      <c r="G24" s="30" t="s">
        <v>15</v>
      </c>
      <c r="H24" s="69" t="s">
        <v>16</v>
      </c>
      <c r="I24" s="55" t="s">
        <v>73</v>
      </c>
    </row>
    <row r="25" spans="1:9" x14ac:dyDescent="0.2">
      <c r="A25" s="19" t="s">
        <v>84</v>
      </c>
      <c r="B25" s="27">
        <v>100</v>
      </c>
      <c r="C25" s="24" t="s">
        <v>82</v>
      </c>
      <c r="D25" s="39"/>
      <c r="E25" s="39"/>
      <c r="F25" s="39"/>
      <c r="G25" s="39"/>
      <c r="H25" s="39"/>
      <c r="I25" s="51">
        <f>SUM(D25:H25)*B25</f>
        <v>0</v>
      </c>
    </row>
    <row r="26" spans="1:9" x14ac:dyDescent="0.2">
      <c r="A26" s="25" t="s">
        <v>81</v>
      </c>
      <c r="B26" s="71" t="s">
        <v>80</v>
      </c>
      <c r="C26" s="72"/>
      <c r="D26" s="73"/>
      <c r="E26" s="73"/>
      <c r="F26" s="79"/>
      <c r="G26" s="73"/>
      <c r="H26" s="73"/>
      <c r="I26" s="74"/>
    </row>
    <row r="27" spans="1:9" ht="17" thickBot="1" x14ac:dyDescent="0.25">
      <c r="I27"/>
    </row>
    <row r="28" spans="1:9" ht="17" thickBot="1" x14ac:dyDescent="0.25">
      <c r="A28" s="10" t="s">
        <v>89</v>
      </c>
      <c r="B28" s="11">
        <f>SUM(I25:I25)</f>
        <v>0</v>
      </c>
      <c r="I28"/>
    </row>
    <row r="29" spans="1:9" x14ac:dyDescent="0.2">
      <c r="A29" s="33" t="s">
        <v>88</v>
      </c>
      <c r="I29"/>
    </row>
    <row r="30" spans="1:9" x14ac:dyDescent="0.2">
      <c r="I30"/>
    </row>
    <row r="31" spans="1:9" ht="30" customHeight="1" x14ac:dyDescent="0.2">
      <c r="A31" s="112" t="s">
        <v>69</v>
      </c>
      <c r="B31" s="112"/>
      <c r="C31" s="112"/>
      <c r="D31" s="112"/>
      <c r="E31" s="112"/>
      <c r="F31" s="112"/>
      <c r="G31" s="112"/>
      <c r="I31"/>
    </row>
  </sheetData>
  <sheetProtection algorithmName="SHA-512" hashValue="pwkwIM5439XiJbZSE0plskVGu5qikBUAzj/pa1AukGFdggeszxMC06bGnBHGtWo5OG9t7EQFSii4BUQGXPTS6w==" saltValue="1RTVLvSz3s73Ix18+6W9yg==" spinCount="100000" sheet="1" objects="1" scenarios="1" selectLockedCells="1"/>
  <mergeCells count="5">
    <mergeCell ref="A1:I1"/>
    <mergeCell ref="B6:C15"/>
    <mergeCell ref="A21:I21"/>
    <mergeCell ref="B24:C24"/>
    <mergeCell ref="A31:G31"/>
  </mergeCells>
  <pageMargins left="0.7" right="0.7" top="0.75" bottom="0.75" header="0.3" footer="0.3"/>
  <pageSetup paperSize="9" orientation="landscape" r:id="rId1"/>
  <headerFooter>
    <oddHeader>&amp;LEcole Sofia
&amp;CCalcul indicatif des tarifs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0EC7-CBFA-0D4C-A2E5-B5A6D72F0C28}">
  <dimension ref="A1:I7"/>
  <sheetViews>
    <sheetView zoomScale="150" zoomScaleNormal="270" workbookViewId="0">
      <selection activeCell="H2" sqref="H2"/>
    </sheetView>
  </sheetViews>
  <sheetFormatPr baseColWidth="10" defaultRowHeight="16" x14ac:dyDescent="0.2"/>
  <cols>
    <col min="1" max="1" width="43.6640625" customWidth="1"/>
    <col min="3" max="3" width="5" customWidth="1"/>
    <col min="9" max="9" width="13" hidden="1" customWidth="1"/>
  </cols>
  <sheetData>
    <row r="1" spans="1:9" ht="35" thickBot="1" x14ac:dyDescent="0.25">
      <c r="A1" s="67" t="s">
        <v>86</v>
      </c>
      <c r="B1" s="101" t="s">
        <v>34</v>
      </c>
      <c r="C1" s="102" t="s">
        <v>0</v>
      </c>
      <c r="D1" s="29" t="s">
        <v>0</v>
      </c>
      <c r="E1" s="30" t="s">
        <v>13</v>
      </c>
      <c r="F1" s="31" t="s">
        <v>14</v>
      </c>
      <c r="G1" s="30" t="s">
        <v>15</v>
      </c>
      <c r="H1" s="69" t="s">
        <v>16</v>
      </c>
      <c r="I1" s="55" t="s">
        <v>73</v>
      </c>
    </row>
    <row r="2" spans="1:9" x14ac:dyDescent="0.2">
      <c r="A2" s="19" t="s">
        <v>84</v>
      </c>
      <c r="B2" s="27">
        <v>30</v>
      </c>
      <c r="C2" s="24" t="s">
        <v>82</v>
      </c>
      <c r="D2" s="39"/>
      <c r="E2" s="39"/>
      <c r="F2" s="39"/>
      <c r="G2" s="39"/>
      <c r="H2" s="39"/>
      <c r="I2" s="70">
        <f>SUM(D2:H2)*B2</f>
        <v>0</v>
      </c>
    </row>
    <row r="3" spans="1:9" x14ac:dyDescent="0.2">
      <c r="A3" s="19" t="s">
        <v>83</v>
      </c>
      <c r="B3" s="27">
        <v>50</v>
      </c>
      <c r="C3" s="24" t="s">
        <v>82</v>
      </c>
      <c r="D3" s="39"/>
      <c r="E3" s="39"/>
      <c r="F3" s="39"/>
      <c r="G3" s="39"/>
      <c r="H3" s="39"/>
      <c r="I3" s="51">
        <f>SUM(D3:H3)*B3</f>
        <v>0</v>
      </c>
    </row>
    <row r="4" spans="1:9" x14ac:dyDescent="0.2">
      <c r="A4" s="25" t="s">
        <v>81</v>
      </c>
      <c r="B4" s="71" t="s">
        <v>80</v>
      </c>
      <c r="C4" s="72"/>
      <c r="D4" s="73"/>
      <c r="E4" s="73"/>
      <c r="F4" s="73"/>
      <c r="G4" s="73"/>
      <c r="H4" s="73"/>
      <c r="I4" s="74"/>
    </row>
    <row r="5" spans="1:9" ht="17" thickBot="1" x14ac:dyDescent="0.25"/>
    <row r="6" spans="1:9" ht="17" thickBot="1" x14ac:dyDescent="0.25">
      <c r="A6" s="10" t="s">
        <v>79</v>
      </c>
      <c r="B6" s="11">
        <f>SUM(I2:I3)</f>
        <v>0</v>
      </c>
    </row>
    <row r="7" spans="1:9" x14ac:dyDescent="0.2">
      <c r="A7" s="33"/>
    </row>
  </sheetData>
  <sheetProtection algorithmName="SHA-512" hashValue="FW2h59ICTBix60TBw2hG62vqSXrhG/VRK7y7lCHND+IeBPclM6AE8b2fIY4AtPQNkcXy6CkgCtcvId6IW6BQIA==" saltValue="bBTj0KHbjEaiZN88JHJ8BQ==" spinCount="100000" sheet="1" objects="1" scenarios="1" selectLockedCells="1"/>
  <mergeCells count="1">
    <mergeCell ref="B1:C1"/>
  </mergeCells>
  <pageMargins left="0.7" right="0.7" top="0.75" bottom="0.75" header="0.3" footer="0.3"/>
  <pageSetup paperSize="9"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3399-4D31-EE45-BA62-011839CF4131}">
  <dimension ref="A1:G23"/>
  <sheetViews>
    <sheetView zoomScale="150" workbookViewId="0">
      <selection activeCell="B15" sqref="B15"/>
    </sheetView>
  </sheetViews>
  <sheetFormatPr baseColWidth="10" defaultRowHeight="16" x14ac:dyDescent="0.2"/>
  <cols>
    <col min="1" max="1" width="33.33203125" customWidth="1"/>
    <col min="2" max="2" width="13" customWidth="1"/>
    <col min="3" max="3" width="6.83203125" customWidth="1"/>
    <col min="4" max="4" width="13" customWidth="1"/>
  </cols>
  <sheetData>
    <row r="1" spans="1:4" s="7" customFormat="1" ht="17" thickBot="1" x14ac:dyDescent="0.25">
      <c r="A1" s="118"/>
      <c r="B1" s="118"/>
      <c r="C1" s="118"/>
      <c r="D1" s="118"/>
    </row>
    <row r="2" spans="1:4" s="2" customFormat="1" ht="17" thickBot="1" x14ac:dyDescent="0.25">
      <c r="A2" s="133" t="s">
        <v>98</v>
      </c>
      <c r="B2" s="134"/>
      <c r="C2" s="31" t="s">
        <v>99</v>
      </c>
      <c r="D2" s="69" t="s">
        <v>100</v>
      </c>
    </row>
    <row r="3" spans="1:4" x14ac:dyDescent="0.2">
      <c r="A3" s="5" t="s">
        <v>101</v>
      </c>
      <c r="B3" s="83"/>
      <c r="C3" s="89">
        <v>0</v>
      </c>
      <c r="D3" s="90">
        <f>B3</f>
        <v>0</v>
      </c>
    </row>
    <row r="4" spans="1:4" x14ac:dyDescent="0.2">
      <c r="A4" s="5" t="s">
        <v>102</v>
      </c>
      <c r="B4" s="84"/>
      <c r="C4" s="89">
        <v>0.15</v>
      </c>
      <c r="D4" s="90">
        <f>B4*0.85</f>
        <v>0</v>
      </c>
    </row>
    <row r="5" spans="1:4" ht="17" thickBot="1" x14ac:dyDescent="0.25"/>
    <row r="6" spans="1:4" ht="17" thickBot="1" x14ac:dyDescent="0.25">
      <c r="A6" s="10" t="s">
        <v>33</v>
      </c>
      <c r="B6" s="85">
        <f>SUM(D3:D4)</f>
        <v>0</v>
      </c>
    </row>
    <row r="7" spans="1:4" s="88" customFormat="1" ht="14" x14ac:dyDescent="0.2">
      <c r="A7" s="86" t="s">
        <v>137</v>
      </c>
      <c r="B7" s="91">
        <f>(B3+B4)-B6</f>
        <v>0</v>
      </c>
    </row>
    <row r="8" spans="1:4" s="88" customFormat="1" ht="14" x14ac:dyDescent="0.2">
      <c r="A8" s="86"/>
      <c r="B8" s="91"/>
    </row>
    <row r="9" spans="1:4" s="88" customFormat="1" ht="14" x14ac:dyDescent="0.2">
      <c r="A9" s="86"/>
      <c r="B9" s="91"/>
    </row>
    <row r="10" spans="1:4" ht="17" thickBot="1" x14ac:dyDescent="0.25"/>
    <row r="11" spans="1:4" ht="17" thickBot="1" x14ac:dyDescent="0.25">
      <c r="A11" s="133" t="s">
        <v>103</v>
      </c>
      <c r="B11" s="134"/>
      <c r="C11" s="31" t="s">
        <v>99</v>
      </c>
      <c r="D11" s="69" t="s">
        <v>100</v>
      </c>
    </row>
    <row r="12" spans="1:4" x14ac:dyDescent="0.2">
      <c r="A12" s="5" t="s">
        <v>101</v>
      </c>
      <c r="B12" s="83"/>
      <c r="C12" s="89">
        <v>0</v>
      </c>
      <c r="D12" s="90">
        <f>B12</f>
        <v>0</v>
      </c>
    </row>
    <row r="13" spans="1:4" x14ac:dyDescent="0.2">
      <c r="A13" s="5" t="s">
        <v>104</v>
      </c>
      <c r="B13" s="84"/>
      <c r="C13" s="89">
        <v>0.15</v>
      </c>
      <c r="D13" s="90">
        <f>B13*0.85</f>
        <v>0</v>
      </c>
    </row>
    <row r="14" spans="1:4" x14ac:dyDescent="0.2">
      <c r="A14" s="5" t="s">
        <v>105</v>
      </c>
      <c r="B14" s="83"/>
      <c r="C14" s="89">
        <v>0.2</v>
      </c>
      <c r="D14" s="90">
        <f>B14*0.8</f>
        <v>0</v>
      </c>
    </row>
    <row r="15" spans="1:4" x14ac:dyDescent="0.2">
      <c r="A15" s="5" t="s">
        <v>106</v>
      </c>
      <c r="B15" s="83"/>
      <c r="C15" s="89">
        <v>0.2</v>
      </c>
      <c r="D15" s="90">
        <f>B15*0.8</f>
        <v>0</v>
      </c>
    </row>
    <row r="16" spans="1:4" ht="17" thickBot="1" x14ac:dyDescent="0.25"/>
    <row r="17" spans="1:7" ht="17" thickBot="1" x14ac:dyDescent="0.25">
      <c r="A17" s="10" t="s">
        <v>33</v>
      </c>
      <c r="B17" s="85">
        <f>SUM(D12:D15)</f>
        <v>0</v>
      </c>
    </row>
    <row r="18" spans="1:7" s="88" customFormat="1" ht="14" x14ac:dyDescent="0.2">
      <c r="A18" s="86" t="s">
        <v>137</v>
      </c>
      <c r="B18" s="87">
        <f>B12+B13+B14+B15-B17</f>
        <v>0</v>
      </c>
    </row>
    <row r="20" spans="1:7" x14ac:dyDescent="0.2">
      <c r="A20" s="135" t="s">
        <v>107</v>
      </c>
      <c r="B20" s="135"/>
      <c r="C20" s="135"/>
      <c r="D20" s="135"/>
    </row>
    <row r="21" spans="1:7" ht="37" customHeight="1" x14ac:dyDescent="0.2">
      <c r="A21" s="135"/>
      <c r="B21" s="135"/>
      <c r="C21" s="135"/>
      <c r="D21" s="135"/>
    </row>
    <row r="23" spans="1:7" ht="44" customHeight="1" x14ac:dyDescent="0.2">
      <c r="A23" s="112" t="s">
        <v>108</v>
      </c>
      <c r="B23" s="112"/>
      <c r="C23" s="112"/>
      <c r="D23" s="112"/>
      <c r="E23" s="112"/>
      <c r="F23" s="112"/>
      <c r="G23" s="112"/>
    </row>
  </sheetData>
  <sheetProtection algorithmName="SHA-512" hashValue="99mG7UKF05lrBu9HfNRBL72Q1DO5DMM/rq18e3KLJWEiwxEDeVwe7KFpNBtnjHoXMrs/yUqMp/uZdXnta9ExmA==" saltValue="59xvuX3VGF5myv3mr8a9MQ==" spinCount="100000" sheet="1" objects="1" scenarios="1" selectLockedCells="1"/>
  <mergeCells count="5">
    <mergeCell ref="A1:D1"/>
    <mergeCell ref="A2:B2"/>
    <mergeCell ref="A11:B11"/>
    <mergeCell ref="A23:G23"/>
    <mergeCell ref="A20:D21"/>
  </mergeCells>
  <pageMargins left="0.7" right="0.7" top="0.75" bottom="0.75"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15</vt:i4>
      </vt:variant>
    </vt:vector>
  </HeadingPairs>
  <TitlesOfParts>
    <vt:vector size="15" baseType="lpstr">
      <vt:lpstr>Nourrissons</vt:lpstr>
      <vt:lpstr>Trotteurs et maternelles</vt:lpstr>
      <vt:lpstr>1P</vt:lpstr>
      <vt:lpstr>2P à 4P</vt:lpstr>
      <vt:lpstr>5-6P</vt:lpstr>
      <vt:lpstr>7-8P</vt:lpstr>
      <vt:lpstr>9VP à 11VP-VG</vt:lpstr>
      <vt:lpstr>Matu cursus standard et 12e</vt:lpstr>
      <vt:lpstr>Matu individualisée</vt:lpstr>
      <vt:lpstr>Matu à distance inversée</vt:lpstr>
      <vt:lpstr>Rattrapages</vt:lpstr>
      <vt:lpstr>Coaching</vt:lpstr>
      <vt:lpstr>UAPE Externe</vt:lpstr>
      <vt:lpstr>UAPE de vacances</vt:lpstr>
      <vt:lpstr>Rabais fratrie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Beauverd Valérie</cp:lastModifiedBy>
  <dcterms:created xsi:type="dcterms:W3CDTF">2022-01-08T19:41:14Z</dcterms:created>
  <dcterms:modified xsi:type="dcterms:W3CDTF">2025-05-12T08:54:32Z</dcterms:modified>
</cp:coreProperties>
</file>